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 документы\Начальник ПЕВ\2019-2022 Фінансовий план підприєм\фінплан 2022\звіт за 2021 рік\"/>
    </mc:Choice>
  </mc:AlternateContent>
  <bookViews>
    <workbookView xWindow="0" yWindow="0" windowWidth="28800" windowHeight="12225" tabRatio="838" activeTab="5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до Руху" sheetId="23" r:id="rId4"/>
    <sheet name="Розшифровка кап" sheetId="24" r:id="rId5"/>
    <sheet name="Розшифровка за джерелами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Формування'!$3:$4</definedName>
    <definedName name="_xlnm.Print_Titles" localSheetId="2">'Розшифровка 2 до формування'!$3:$4</definedName>
    <definedName name="_xlnm.Print_Titles" localSheetId="3">'Розшифровка до Руху'!$4:$5</definedName>
    <definedName name="_xlnm.Print_Titles" localSheetId="5">'Розшифровка за джерелами'!$3:$5</definedName>
    <definedName name="_xlnm.Print_Titles" localSheetId="4">'Розшифровка кап'!$3:$4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фінпла'!$A$1:$H$156</definedName>
    <definedName name="_xlnm.Print_Area" localSheetId="1">'Розшифровка 1 до Формування'!$A$1:$H$116</definedName>
    <definedName name="_xlnm.Print_Area" localSheetId="2">'Розшифровка 2 до формування'!$A$1:$H$274</definedName>
    <definedName name="_xlnm.Print_Area" localSheetId="3">'Розшифровка до Руху'!$A$1:$G$158</definedName>
    <definedName name="_xlnm.Print_Area" localSheetId="5">'Розшифровка за джерелами'!$A$1:$S$142</definedName>
    <definedName name="_xlnm.Print_Area" localSheetId="4">'Розшифровка кап'!$A$1:$G$136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62913"/>
</workbook>
</file>

<file path=xl/calcChain.xml><?xml version="1.0" encoding="utf-8"?>
<calcChain xmlns="http://schemas.openxmlformats.org/spreadsheetml/2006/main">
  <c r="P117" i="9" l="1"/>
  <c r="P116" i="9"/>
  <c r="P115" i="9"/>
  <c r="G6" i="9"/>
  <c r="G135" i="9" s="1"/>
  <c r="G131" i="9"/>
  <c r="H131" i="9"/>
  <c r="S130" i="9"/>
  <c r="R130" i="9"/>
  <c r="S129" i="9"/>
  <c r="R129" i="9"/>
  <c r="S128" i="9"/>
  <c r="R128" i="9"/>
  <c r="S127" i="9"/>
  <c r="R127" i="9"/>
  <c r="S126" i="9"/>
  <c r="R126" i="9"/>
  <c r="S125" i="9"/>
  <c r="R125" i="9"/>
  <c r="S124" i="9"/>
  <c r="R124" i="9"/>
  <c r="S123" i="9"/>
  <c r="R123" i="9"/>
  <c r="S122" i="9"/>
  <c r="R122" i="9"/>
  <c r="S121" i="9"/>
  <c r="R121" i="9"/>
  <c r="S120" i="9"/>
  <c r="R120" i="9"/>
  <c r="S119" i="9"/>
  <c r="R119" i="9"/>
  <c r="S118" i="9"/>
  <c r="R118" i="9"/>
  <c r="S114" i="9"/>
  <c r="R114" i="9"/>
  <c r="S113" i="9"/>
  <c r="R113" i="9"/>
  <c r="S112" i="9"/>
  <c r="R112" i="9"/>
  <c r="S111" i="9"/>
  <c r="R111" i="9"/>
  <c r="S110" i="9"/>
  <c r="R110" i="9"/>
  <c r="S109" i="9"/>
  <c r="R109" i="9"/>
  <c r="S108" i="9"/>
  <c r="R108" i="9"/>
  <c r="S107" i="9"/>
  <c r="R107" i="9"/>
  <c r="S106" i="9"/>
  <c r="R106" i="9"/>
  <c r="S105" i="9"/>
  <c r="R105" i="9"/>
  <c r="S104" i="9"/>
  <c r="R104" i="9"/>
  <c r="S103" i="9"/>
  <c r="R103" i="9"/>
  <c r="S102" i="9"/>
  <c r="R102" i="9"/>
  <c r="S101" i="9"/>
  <c r="R101" i="9"/>
  <c r="S100" i="9"/>
  <c r="R100" i="9"/>
  <c r="S99" i="9"/>
  <c r="R99" i="9"/>
  <c r="S98" i="9"/>
  <c r="R98" i="9"/>
  <c r="S97" i="9"/>
  <c r="R97" i="9"/>
  <c r="S96" i="9"/>
  <c r="R96" i="9"/>
  <c r="S95" i="9"/>
  <c r="R95" i="9"/>
  <c r="S94" i="9"/>
  <c r="R94" i="9"/>
  <c r="S93" i="9"/>
  <c r="R93" i="9"/>
  <c r="S92" i="9"/>
  <c r="R92" i="9"/>
  <c r="S91" i="9"/>
  <c r="R91" i="9"/>
  <c r="S90" i="9"/>
  <c r="R90" i="9"/>
  <c r="S89" i="9"/>
  <c r="R89" i="9"/>
  <c r="S88" i="9"/>
  <c r="R88" i="9"/>
  <c r="S87" i="9"/>
  <c r="R87" i="9"/>
  <c r="S86" i="9"/>
  <c r="R86" i="9"/>
  <c r="S85" i="9"/>
  <c r="R85" i="9"/>
  <c r="S84" i="9"/>
  <c r="R84" i="9"/>
  <c r="S83" i="9"/>
  <c r="R83" i="9"/>
  <c r="S82" i="9"/>
  <c r="R82" i="9"/>
  <c r="S81" i="9"/>
  <c r="R81" i="9"/>
  <c r="S80" i="9"/>
  <c r="R80" i="9"/>
  <c r="S79" i="9"/>
  <c r="R79" i="9"/>
  <c r="S78" i="9"/>
  <c r="R78" i="9"/>
  <c r="S77" i="9"/>
  <c r="R77" i="9"/>
  <c r="S76" i="9"/>
  <c r="R76" i="9"/>
  <c r="S75" i="9"/>
  <c r="R75" i="9"/>
  <c r="S74" i="9"/>
  <c r="R74" i="9"/>
  <c r="S73" i="9"/>
  <c r="R73" i="9"/>
  <c r="S72" i="9"/>
  <c r="R72" i="9"/>
  <c r="S71" i="9"/>
  <c r="R71" i="9"/>
  <c r="S70" i="9"/>
  <c r="R70" i="9"/>
  <c r="S69" i="9"/>
  <c r="R69" i="9"/>
  <c r="S68" i="9"/>
  <c r="R68" i="9"/>
  <c r="S67" i="9"/>
  <c r="R67" i="9"/>
  <c r="S66" i="9"/>
  <c r="R66" i="9"/>
  <c r="S65" i="9"/>
  <c r="R65" i="9"/>
  <c r="S64" i="9"/>
  <c r="R64" i="9"/>
  <c r="S63" i="9"/>
  <c r="R63" i="9"/>
  <c r="S62" i="9"/>
  <c r="R62" i="9"/>
  <c r="S61" i="9"/>
  <c r="R61" i="9"/>
  <c r="S60" i="9"/>
  <c r="R60" i="9"/>
  <c r="S59" i="9"/>
  <c r="R59" i="9"/>
  <c r="S58" i="9"/>
  <c r="R58" i="9"/>
  <c r="S57" i="9"/>
  <c r="R57" i="9"/>
  <c r="S56" i="9"/>
  <c r="R56" i="9"/>
  <c r="S55" i="9"/>
  <c r="R55" i="9"/>
  <c r="S54" i="9"/>
  <c r="R54" i="9"/>
  <c r="S53" i="9"/>
  <c r="R53" i="9"/>
  <c r="S52" i="9"/>
  <c r="R52" i="9"/>
  <c r="S51" i="9"/>
  <c r="R51" i="9"/>
  <c r="S50" i="9"/>
  <c r="R50" i="9"/>
  <c r="S49" i="9"/>
  <c r="R49" i="9"/>
  <c r="S48" i="9"/>
  <c r="R48" i="9"/>
  <c r="S47" i="9"/>
  <c r="R47" i="9"/>
  <c r="S46" i="9"/>
  <c r="R46" i="9"/>
  <c r="S45" i="9"/>
  <c r="R45" i="9"/>
  <c r="S44" i="9"/>
  <c r="R44" i="9"/>
  <c r="S43" i="9"/>
  <c r="R43" i="9"/>
  <c r="S42" i="9"/>
  <c r="R42" i="9"/>
  <c r="S41" i="9"/>
  <c r="R41" i="9"/>
  <c r="S40" i="9"/>
  <c r="R40" i="9"/>
  <c r="S39" i="9"/>
  <c r="R39" i="9"/>
  <c r="S38" i="9"/>
  <c r="R38" i="9"/>
  <c r="S37" i="9"/>
  <c r="R37" i="9"/>
  <c r="S36" i="9"/>
  <c r="R36" i="9"/>
  <c r="S35" i="9"/>
  <c r="R35" i="9"/>
  <c r="S33" i="9"/>
  <c r="R33" i="9"/>
  <c r="S32" i="9"/>
  <c r="R32" i="9"/>
  <c r="S31" i="9"/>
  <c r="R31" i="9"/>
  <c r="S30" i="9"/>
  <c r="R30" i="9"/>
  <c r="S29" i="9"/>
  <c r="R29" i="9"/>
  <c r="S28" i="9"/>
  <c r="R28" i="9"/>
  <c r="S27" i="9"/>
  <c r="R27" i="9"/>
  <c r="S26" i="9"/>
  <c r="R26" i="9"/>
  <c r="S25" i="9"/>
  <c r="R25" i="9"/>
  <c r="S24" i="9"/>
  <c r="R24" i="9"/>
  <c r="S23" i="9"/>
  <c r="R23" i="9"/>
  <c r="S22" i="9"/>
  <c r="R22" i="9"/>
  <c r="S21" i="9"/>
  <c r="R21" i="9"/>
  <c r="S20" i="9"/>
  <c r="R20" i="9"/>
  <c r="S19" i="9"/>
  <c r="R19" i="9"/>
  <c r="S18" i="9"/>
  <c r="R18" i="9"/>
  <c r="S17" i="9"/>
  <c r="R17" i="9"/>
  <c r="S16" i="9"/>
  <c r="R16" i="9"/>
  <c r="S15" i="9"/>
  <c r="R15" i="9"/>
  <c r="S14" i="9"/>
  <c r="R14" i="9"/>
  <c r="S13" i="9"/>
  <c r="R13" i="9"/>
  <c r="S12" i="9"/>
  <c r="R12" i="9"/>
  <c r="S11" i="9"/>
  <c r="R11" i="9"/>
  <c r="S10" i="9"/>
  <c r="R10" i="9"/>
  <c r="S9" i="9"/>
  <c r="R9" i="9"/>
  <c r="S8" i="9"/>
  <c r="R8" i="9"/>
  <c r="P34" i="9"/>
  <c r="S34" i="9" s="1"/>
  <c r="O33" i="9"/>
  <c r="O32" i="9"/>
  <c r="O31" i="9"/>
  <c r="O30" i="9"/>
  <c r="O29" i="9"/>
  <c r="O28" i="9"/>
  <c r="O27" i="9"/>
  <c r="O26" i="9"/>
  <c r="O25" i="9"/>
  <c r="O24" i="9"/>
  <c r="O23" i="9"/>
  <c r="O22" i="9"/>
  <c r="O21" i="9"/>
  <c r="O20" i="9"/>
  <c r="O19" i="9"/>
  <c r="O18" i="9"/>
  <c r="O17" i="9"/>
  <c r="O16" i="9"/>
  <c r="O15" i="9"/>
  <c r="O14" i="9"/>
  <c r="O13" i="9"/>
  <c r="O12" i="9"/>
  <c r="O11" i="9"/>
  <c r="O10" i="9"/>
  <c r="O9" i="9"/>
  <c r="O8" i="9"/>
  <c r="S7" i="9"/>
  <c r="R7" i="9"/>
  <c r="O7" i="9"/>
  <c r="E135" i="9"/>
  <c r="D135" i="9"/>
  <c r="C135" i="9"/>
  <c r="L135" i="9"/>
  <c r="K135" i="9"/>
  <c r="J135" i="9"/>
  <c r="I135" i="9"/>
  <c r="Q132" i="9"/>
  <c r="P132" i="9"/>
  <c r="O132" i="9"/>
  <c r="E5" i="24"/>
  <c r="D5" i="24"/>
  <c r="C5" i="24"/>
  <c r="E28" i="23"/>
  <c r="D28" i="23"/>
  <c r="C28" i="23"/>
  <c r="E22" i="23"/>
  <c r="E21" i="23" s="1"/>
  <c r="R34" i="9" l="1"/>
  <c r="S132" i="9"/>
  <c r="R132" i="9"/>
  <c r="D25" i="22"/>
  <c r="M27" i="26"/>
  <c r="N27" i="26"/>
  <c r="M26" i="26"/>
  <c r="N26" i="26"/>
  <c r="N25" i="26"/>
  <c r="M25" i="26"/>
  <c r="L27" i="26"/>
  <c r="L26" i="26"/>
  <c r="L25" i="26"/>
  <c r="N19" i="26"/>
  <c r="M19" i="26"/>
  <c r="N18" i="26"/>
  <c r="M18" i="26"/>
  <c r="L19" i="26"/>
  <c r="L18" i="26"/>
  <c r="N13" i="26" l="1"/>
  <c r="N33" i="26" s="1"/>
  <c r="M13" i="26"/>
  <c r="M33" i="26" s="1"/>
  <c r="N12" i="26"/>
  <c r="N32" i="26" s="1"/>
  <c r="M12" i="26"/>
  <c r="M32" i="26" s="1"/>
  <c r="N11" i="26"/>
  <c r="N31" i="26" s="1"/>
  <c r="M11" i="26"/>
  <c r="M31" i="26" s="1"/>
  <c r="L13" i="26"/>
  <c r="L33" i="26" s="1"/>
  <c r="L12" i="26"/>
  <c r="L32" i="26" s="1"/>
  <c r="L11" i="26"/>
  <c r="L31" i="26" s="1"/>
  <c r="H110" i="26" l="1"/>
  <c r="G110" i="26"/>
  <c r="H109" i="26"/>
  <c r="G109" i="26"/>
  <c r="H108" i="26"/>
  <c r="G108" i="26"/>
  <c r="H107" i="26"/>
  <c r="G107" i="26"/>
  <c r="F106" i="26"/>
  <c r="H106" i="26" s="1"/>
  <c r="E106" i="26"/>
  <c r="D106" i="26"/>
  <c r="G106" i="26" l="1"/>
  <c r="H50" i="26"/>
  <c r="G50" i="26"/>
  <c r="H49" i="26"/>
  <c r="G49" i="26"/>
  <c r="H48" i="26"/>
  <c r="G48" i="26"/>
  <c r="H47" i="26"/>
  <c r="G47" i="26"/>
  <c r="H46" i="26"/>
  <c r="G46" i="26"/>
  <c r="H45" i="26"/>
  <c r="G45" i="26"/>
  <c r="H44" i="26"/>
  <c r="G44" i="26"/>
  <c r="H43" i="26"/>
  <c r="G43" i="26"/>
  <c r="H42" i="26"/>
  <c r="G42" i="26"/>
  <c r="H41" i="26"/>
  <c r="G41" i="26"/>
  <c r="H40" i="26"/>
  <c r="G40" i="26"/>
  <c r="H39" i="26"/>
  <c r="G39" i="26"/>
  <c r="H38" i="26"/>
  <c r="G38" i="26"/>
  <c r="H37" i="26"/>
  <c r="G37" i="26"/>
  <c r="H36" i="26"/>
  <c r="G36" i="26"/>
  <c r="H35" i="26"/>
  <c r="G35" i="26"/>
  <c r="H34" i="26"/>
  <c r="G34" i="26"/>
  <c r="H33" i="26"/>
  <c r="G33" i="26"/>
  <c r="H32" i="26"/>
  <c r="G32" i="26"/>
  <c r="H31" i="26"/>
  <c r="G31" i="26"/>
  <c r="H30" i="26"/>
  <c r="G30" i="26"/>
  <c r="H29" i="26"/>
  <c r="G29" i="26"/>
  <c r="H28" i="26"/>
  <c r="G28" i="26"/>
  <c r="H27" i="26"/>
  <c r="G27" i="26"/>
  <c r="H26" i="26"/>
  <c r="G26" i="26"/>
  <c r="F25" i="26"/>
  <c r="E25" i="26"/>
  <c r="D25" i="26"/>
  <c r="H25" i="26" l="1"/>
  <c r="G25" i="26"/>
  <c r="H264" i="26"/>
  <c r="G264" i="26"/>
  <c r="F125" i="26"/>
  <c r="E125" i="26"/>
  <c r="F152" i="14" l="1"/>
  <c r="E152" i="14"/>
  <c r="D152" i="14"/>
  <c r="C152" i="14"/>
  <c r="F151" i="14"/>
  <c r="E151" i="14"/>
  <c r="D151" i="14"/>
  <c r="C151" i="14"/>
  <c r="F150" i="14"/>
  <c r="E150" i="14"/>
  <c r="D150" i="14"/>
  <c r="C150" i="14"/>
  <c r="F145" i="14"/>
  <c r="E145" i="14"/>
  <c r="C148" i="14"/>
  <c r="C144" i="14"/>
  <c r="F77" i="14"/>
  <c r="F49" i="14"/>
  <c r="F48" i="14"/>
  <c r="F47" i="14"/>
  <c r="F46" i="14"/>
  <c r="F45" i="14"/>
  <c r="D49" i="14"/>
  <c r="D48" i="14"/>
  <c r="D47" i="14"/>
  <c r="D46" i="14"/>
  <c r="D45" i="14"/>
  <c r="N6" i="9" l="1"/>
  <c r="N135" i="9" s="1"/>
  <c r="M6" i="9"/>
  <c r="M135" i="9" s="1"/>
  <c r="E6" i="24"/>
  <c r="H6" i="9" l="1"/>
  <c r="H135" i="9" s="1"/>
  <c r="F6" i="9"/>
  <c r="O6" i="9" l="1"/>
  <c r="F135" i="9"/>
  <c r="G133" i="24"/>
  <c r="F133" i="24"/>
  <c r="G132" i="24"/>
  <c r="F132" i="24"/>
  <c r="E131" i="24"/>
  <c r="D131" i="24"/>
  <c r="C131" i="24"/>
  <c r="G130" i="24"/>
  <c r="G129" i="24"/>
  <c r="G128" i="24"/>
  <c r="G127" i="24"/>
  <c r="G126" i="24"/>
  <c r="G125" i="24"/>
  <c r="G124" i="24"/>
  <c r="G123" i="24"/>
  <c r="G122" i="24"/>
  <c r="G121" i="24"/>
  <c r="G120" i="24"/>
  <c r="G119" i="24"/>
  <c r="G118" i="24"/>
  <c r="G117" i="24"/>
  <c r="G116" i="24"/>
  <c r="G115" i="24"/>
  <c r="G114" i="24"/>
  <c r="G113" i="24"/>
  <c r="G112" i="24"/>
  <c r="G111" i="24"/>
  <c r="G110" i="24"/>
  <c r="G109" i="24"/>
  <c r="G108" i="24"/>
  <c r="G107" i="24"/>
  <c r="G106" i="24"/>
  <c r="G105" i="24"/>
  <c r="G104" i="24"/>
  <c r="G103" i="24"/>
  <c r="G102" i="24"/>
  <c r="G101" i="24"/>
  <c r="G100" i="24"/>
  <c r="G99" i="24"/>
  <c r="G98" i="24"/>
  <c r="G97" i="24"/>
  <c r="G96" i="24"/>
  <c r="G95" i="24"/>
  <c r="G94" i="24"/>
  <c r="G93" i="24"/>
  <c r="G92" i="24"/>
  <c r="G91" i="24"/>
  <c r="G90" i="24"/>
  <c r="G89" i="24"/>
  <c r="G88" i="24"/>
  <c r="G87" i="24"/>
  <c r="G86" i="24"/>
  <c r="G85" i="24"/>
  <c r="G84" i="24"/>
  <c r="G83" i="24"/>
  <c r="G82" i="24"/>
  <c r="G81" i="24"/>
  <c r="G80" i="24"/>
  <c r="G79" i="24"/>
  <c r="G78" i="24"/>
  <c r="G77" i="24"/>
  <c r="G76" i="24"/>
  <c r="G75" i="24"/>
  <c r="G74" i="24"/>
  <c r="G73" i="24"/>
  <c r="G72" i="24"/>
  <c r="G71" i="24"/>
  <c r="G70" i="24"/>
  <c r="G69" i="24"/>
  <c r="G68" i="24"/>
  <c r="G67" i="24"/>
  <c r="G66" i="24"/>
  <c r="G65" i="24"/>
  <c r="G64" i="24"/>
  <c r="G63" i="24"/>
  <c r="G62" i="24"/>
  <c r="G61" i="24"/>
  <c r="G60" i="24"/>
  <c r="G59" i="24"/>
  <c r="G58" i="24"/>
  <c r="G57" i="24"/>
  <c r="G56" i="24"/>
  <c r="G55" i="24"/>
  <c r="G54" i="24"/>
  <c r="G53" i="24"/>
  <c r="G52" i="24"/>
  <c r="G51" i="24"/>
  <c r="G50" i="24"/>
  <c r="G49" i="24"/>
  <c r="G48" i="24"/>
  <c r="G47" i="24"/>
  <c r="G46" i="24"/>
  <c r="G45" i="24"/>
  <c r="G44" i="24"/>
  <c r="G43" i="24"/>
  <c r="G42" i="24"/>
  <c r="G41" i="24"/>
  <c r="G40" i="24"/>
  <c r="G39" i="24"/>
  <c r="G38" i="24"/>
  <c r="G37" i="24"/>
  <c r="G36" i="24"/>
  <c r="G35" i="24"/>
  <c r="G34" i="24"/>
  <c r="G33" i="24"/>
  <c r="G32" i="24"/>
  <c r="G31" i="24"/>
  <c r="G30" i="24"/>
  <c r="G29" i="24"/>
  <c r="G28" i="24"/>
  <c r="G27" i="24"/>
  <c r="G26" i="24"/>
  <c r="G25" i="24"/>
  <c r="G24" i="24"/>
  <c r="G23" i="24"/>
  <c r="G22" i="24"/>
  <c r="G21" i="24"/>
  <c r="G20" i="24"/>
  <c r="G19" i="24"/>
  <c r="G18" i="24"/>
  <c r="G17" i="24"/>
  <c r="G16" i="24"/>
  <c r="G15" i="24"/>
  <c r="G14" i="24"/>
  <c r="G13" i="24"/>
  <c r="G12" i="24"/>
  <c r="G11" i="24"/>
  <c r="G10" i="24"/>
  <c r="G9" i="24"/>
  <c r="G8" i="24"/>
  <c r="G7" i="24"/>
  <c r="D6" i="24"/>
  <c r="C6" i="24"/>
  <c r="F130" i="24"/>
  <c r="F129" i="24"/>
  <c r="F128" i="24"/>
  <c r="F127" i="24"/>
  <c r="F126" i="24"/>
  <c r="F125" i="24"/>
  <c r="F124" i="24"/>
  <c r="F123" i="24"/>
  <c r="F122" i="24"/>
  <c r="F121" i="24"/>
  <c r="F120" i="24"/>
  <c r="F119" i="24"/>
  <c r="F118" i="24"/>
  <c r="F117" i="24"/>
  <c r="F116" i="24"/>
  <c r="F115" i="24"/>
  <c r="F114" i="24"/>
  <c r="F113" i="24"/>
  <c r="F112" i="24"/>
  <c r="F111" i="24"/>
  <c r="F110" i="24"/>
  <c r="F109" i="24"/>
  <c r="F108" i="24"/>
  <c r="F107" i="24"/>
  <c r="F106" i="24"/>
  <c r="F105" i="24"/>
  <c r="F104" i="24"/>
  <c r="F103" i="24"/>
  <c r="F102" i="24"/>
  <c r="F101" i="24"/>
  <c r="F100" i="24"/>
  <c r="F99" i="24"/>
  <c r="F98" i="24"/>
  <c r="F97" i="24"/>
  <c r="F96" i="24"/>
  <c r="F95" i="24"/>
  <c r="F94" i="24"/>
  <c r="F93" i="24"/>
  <c r="F92" i="24"/>
  <c r="F91" i="24"/>
  <c r="F90" i="24"/>
  <c r="F89" i="24"/>
  <c r="F88" i="24"/>
  <c r="F87" i="24"/>
  <c r="F86" i="24"/>
  <c r="F85" i="24"/>
  <c r="F84" i="24"/>
  <c r="F83" i="24"/>
  <c r="F82" i="24"/>
  <c r="F81" i="24"/>
  <c r="F80" i="24"/>
  <c r="F79" i="24"/>
  <c r="F78" i="24"/>
  <c r="F77" i="24"/>
  <c r="F76" i="24"/>
  <c r="F75" i="24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G155" i="23"/>
  <c r="F155" i="23"/>
  <c r="G154" i="23"/>
  <c r="F154" i="23"/>
  <c r="E153" i="23"/>
  <c r="E27" i="23" s="1"/>
  <c r="D153" i="23"/>
  <c r="D27" i="23" s="1"/>
  <c r="C153" i="23"/>
  <c r="C27" i="23" s="1"/>
  <c r="G152" i="23"/>
  <c r="F152" i="23"/>
  <c r="G151" i="23"/>
  <c r="F151" i="23"/>
  <c r="G150" i="23"/>
  <c r="F150" i="23"/>
  <c r="G149" i="23"/>
  <c r="F149" i="23"/>
  <c r="G148" i="23"/>
  <c r="F148" i="23"/>
  <c r="G147" i="23"/>
  <c r="F147" i="23"/>
  <c r="G146" i="23"/>
  <c r="F146" i="23"/>
  <c r="G145" i="23"/>
  <c r="F145" i="23"/>
  <c r="G144" i="23"/>
  <c r="F144" i="23"/>
  <c r="G143" i="23"/>
  <c r="F143" i="23"/>
  <c r="G142" i="23"/>
  <c r="F142" i="23"/>
  <c r="G141" i="23"/>
  <c r="F141" i="23"/>
  <c r="G140" i="23"/>
  <c r="F140" i="23"/>
  <c r="G139" i="23"/>
  <c r="F139" i="23"/>
  <c r="G138" i="23"/>
  <c r="F138" i="23"/>
  <c r="G137" i="23"/>
  <c r="F137" i="23"/>
  <c r="G136" i="23"/>
  <c r="F136" i="23"/>
  <c r="G135" i="23"/>
  <c r="F135" i="23"/>
  <c r="G134" i="23"/>
  <c r="F134" i="23"/>
  <c r="G133" i="23"/>
  <c r="F133" i="23"/>
  <c r="G132" i="23"/>
  <c r="F132" i="23"/>
  <c r="G131" i="23"/>
  <c r="F131" i="23"/>
  <c r="G130" i="23"/>
  <c r="F130" i="23"/>
  <c r="G129" i="23"/>
  <c r="F129" i="23"/>
  <c r="G128" i="23"/>
  <c r="F128" i="23"/>
  <c r="G127" i="23"/>
  <c r="F127" i="23"/>
  <c r="G126" i="23"/>
  <c r="F126" i="23"/>
  <c r="G125" i="23"/>
  <c r="F125" i="23"/>
  <c r="G124" i="23"/>
  <c r="F124" i="23"/>
  <c r="G123" i="23"/>
  <c r="F123" i="23"/>
  <c r="G122" i="23"/>
  <c r="F122" i="23"/>
  <c r="G121" i="23"/>
  <c r="F121" i="23"/>
  <c r="G120" i="23"/>
  <c r="F120" i="23"/>
  <c r="G119" i="23"/>
  <c r="F119" i="23"/>
  <c r="G118" i="23"/>
  <c r="F118" i="23"/>
  <c r="G117" i="23"/>
  <c r="F117" i="23"/>
  <c r="G116" i="23"/>
  <c r="F116" i="23"/>
  <c r="G115" i="23"/>
  <c r="F115" i="23"/>
  <c r="G114" i="23"/>
  <c r="F114" i="23"/>
  <c r="G113" i="23"/>
  <c r="F113" i="23"/>
  <c r="G112" i="23"/>
  <c r="F112" i="23"/>
  <c r="G111" i="23"/>
  <c r="F111" i="23"/>
  <c r="G110" i="23"/>
  <c r="F110" i="23"/>
  <c r="G109" i="23"/>
  <c r="F109" i="23"/>
  <c r="G108" i="23"/>
  <c r="F108" i="23"/>
  <c r="G107" i="23"/>
  <c r="F107" i="23"/>
  <c r="G106" i="23"/>
  <c r="F106" i="23"/>
  <c r="G105" i="23"/>
  <c r="F105" i="23"/>
  <c r="G104" i="23"/>
  <c r="F104" i="23"/>
  <c r="G103" i="23"/>
  <c r="F103" i="23"/>
  <c r="G102" i="23"/>
  <c r="F102" i="23"/>
  <c r="G101" i="23"/>
  <c r="F101" i="23"/>
  <c r="G100" i="23"/>
  <c r="F100" i="23"/>
  <c r="G99" i="23"/>
  <c r="F99" i="23"/>
  <c r="G98" i="23"/>
  <c r="F98" i="23"/>
  <c r="G97" i="23"/>
  <c r="F97" i="23"/>
  <c r="G96" i="23"/>
  <c r="F96" i="23"/>
  <c r="G95" i="23"/>
  <c r="F95" i="23"/>
  <c r="G94" i="23"/>
  <c r="F94" i="23"/>
  <c r="G93" i="23"/>
  <c r="F93" i="23"/>
  <c r="G92" i="23"/>
  <c r="F92" i="23"/>
  <c r="G91" i="23"/>
  <c r="F91" i="23"/>
  <c r="G90" i="23"/>
  <c r="F90" i="23"/>
  <c r="G89" i="23"/>
  <c r="F89" i="23"/>
  <c r="G88" i="23"/>
  <c r="F88" i="23"/>
  <c r="G87" i="23"/>
  <c r="F87" i="23"/>
  <c r="G86" i="23"/>
  <c r="F86" i="23"/>
  <c r="G85" i="23"/>
  <c r="F85" i="23"/>
  <c r="G84" i="23"/>
  <c r="F84" i="23"/>
  <c r="G83" i="23"/>
  <c r="F83" i="23"/>
  <c r="G82" i="23"/>
  <c r="F82" i="23"/>
  <c r="G81" i="23"/>
  <c r="F81" i="23"/>
  <c r="G80" i="23"/>
  <c r="F80" i="23"/>
  <c r="G79" i="23"/>
  <c r="F79" i="23"/>
  <c r="G78" i="23"/>
  <c r="F78" i="23"/>
  <c r="G77" i="23"/>
  <c r="F77" i="23"/>
  <c r="G76" i="23"/>
  <c r="F76" i="23"/>
  <c r="G75" i="23"/>
  <c r="F75" i="23"/>
  <c r="G74" i="23"/>
  <c r="F74" i="23"/>
  <c r="G73" i="23"/>
  <c r="F73" i="23"/>
  <c r="G72" i="23"/>
  <c r="F72" i="23"/>
  <c r="G71" i="23"/>
  <c r="F71" i="23"/>
  <c r="G70" i="23"/>
  <c r="F70" i="23"/>
  <c r="G69" i="23"/>
  <c r="F69" i="23"/>
  <c r="G68" i="23"/>
  <c r="F68" i="23"/>
  <c r="G67" i="23"/>
  <c r="F67" i="23"/>
  <c r="G66" i="23"/>
  <c r="F66" i="23"/>
  <c r="G65" i="23"/>
  <c r="F65" i="23"/>
  <c r="G64" i="23"/>
  <c r="F64" i="23"/>
  <c r="G63" i="23"/>
  <c r="F63" i="23"/>
  <c r="G62" i="23"/>
  <c r="F62" i="23"/>
  <c r="G61" i="23"/>
  <c r="F61" i="23"/>
  <c r="G60" i="23"/>
  <c r="F60" i="23"/>
  <c r="G59" i="23"/>
  <c r="F59" i="23"/>
  <c r="G58" i="23"/>
  <c r="F58" i="23"/>
  <c r="G57" i="23"/>
  <c r="F57" i="23"/>
  <c r="G56" i="23"/>
  <c r="F56" i="23"/>
  <c r="G55" i="23"/>
  <c r="F55" i="23"/>
  <c r="G54" i="23"/>
  <c r="F54" i="23"/>
  <c r="G53" i="23"/>
  <c r="F53" i="23"/>
  <c r="G52" i="23"/>
  <c r="F52" i="23"/>
  <c r="G51" i="23"/>
  <c r="F51" i="23"/>
  <c r="G50" i="23"/>
  <c r="F50" i="23"/>
  <c r="G49" i="23"/>
  <c r="F49" i="23"/>
  <c r="G48" i="23"/>
  <c r="F48" i="23"/>
  <c r="G47" i="23"/>
  <c r="F47" i="23"/>
  <c r="G46" i="23"/>
  <c r="F46" i="23"/>
  <c r="G45" i="23"/>
  <c r="F45" i="23"/>
  <c r="G44" i="23"/>
  <c r="F44" i="23"/>
  <c r="G43" i="23"/>
  <c r="F43" i="23"/>
  <c r="G42" i="23"/>
  <c r="F42" i="23"/>
  <c r="G41" i="23"/>
  <c r="F41" i="23"/>
  <c r="G40" i="23"/>
  <c r="F40" i="23"/>
  <c r="G39" i="23"/>
  <c r="F39" i="23"/>
  <c r="G38" i="23"/>
  <c r="F38" i="23"/>
  <c r="G37" i="23"/>
  <c r="F37" i="23"/>
  <c r="G36" i="23"/>
  <c r="F36" i="23"/>
  <c r="G35" i="23"/>
  <c r="F35" i="23"/>
  <c r="G34" i="23"/>
  <c r="F34" i="23"/>
  <c r="G33" i="23"/>
  <c r="F33" i="23"/>
  <c r="G32" i="23"/>
  <c r="F32" i="23"/>
  <c r="G31" i="23"/>
  <c r="F31" i="23"/>
  <c r="G30" i="23"/>
  <c r="F30" i="23"/>
  <c r="G29" i="23"/>
  <c r="F29" i="23"/>
  <c r="D22" i="23"/>
  <c r="C22" i="23"/>
  <c r="E8" i="23"/>
  <c r="G18" i="23"/>
  <c r="F18" i="23"/>
  <c r="E17" i="23"/>
  <c r="D17" i="23"/>
  <c r="C17" i="23"/>
  <c r="G15" i="23"/>
  <c r="F15" i="23"/>
  <c r="G14" i="23"/>
  <c r="F14" i="23"/>
  <c r="G13" i="23"/>
  <c r="F13" i="23"/>
  <c r="G10" i="23"/>
  <c r="F10" i="23"/>
  <c r="G9" i="23"/>
  <c r="F9" i="23"/>
  <c r="D8" i="23"/>
  <c r="C8" i="23"/>
  <c r="E12" i="23"/>
  <c r="D12" i="23"/>
  <c r="C12" i="23"/>
  <c r="G6" i="24" l="1"/>
  <c r="G131" i="24"/>
  <c r="F131" i="24"/>
  <c r="C7" i="23"/>
  <c r="D7" i="23"/>
  <c r="E7" i="23"/>
  <c r="G17" i="23"/>
  <c r="F17" i="23"/>
  <c r="G7" i="23" l="1"/>
  <c r="F7" i="23"/>
  <c r="H112" i="22" l="1"/>
  <c r="G112" i="22"/>
  <c r="H111" i="22"/>
  <c r="G111" i="22"/>
  <c r="H110" i="22"/>
  <c r="G110" i="22"/>
  <c r="H108" i="22"/>
  <c r="G108" i="22"/>
  <c r="H107" i="22"/>
  <c r="G107" i="22"/>
  <c r="H106" i="22"/>
  <c r="G106" i="22"/>
  <c r="H105" i="22"/>
  <c r="G105" i="22"/>
  <c r="H104" i="22"/>
  <c r="G104" i="22"/>
  <c r="H103" i="22"/>
  <c r="G103" i="22"/>
  <c r="H102" i="22"/>
  <c r="G102" i="22"/>
  <c r="H101" i="22"/>
  <c r="G101" i="22"/>
  <c r="H100" i="22"/>
  <c r="G100" i="22"/>
  <c r="H99" i="22"/>
  <c r="G99" i="22"/>
  <c r="H98" i="22"/>
  <c r="G98" i="22"/>
  <c r="H97" i="22"/>
  <c r="G97" i="22"/>
  <c r="H96" i="22"/>
  <c r="G96" i="22"/>
  <c r="H95" i="22"/>
  <c r="G95" i="22"/>
  <c r="H94" i="22"/>
  <c r="G94" i="22"/>
  <c r="H93" i="22"/>
  <c r="G93" i="22"/>
  <c r="H92" i="22"/>
  <c r="G92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H84" i="22"/>
  <c r="G84" i="22"/>
  <c r="H81" i="22"/>
  <c r="G81" i="22"/>
  <c r="H80" i="22"/>
  <c r="G80" i="22"/>
  <c r="H79" i="22"/>
  <c r="G79" i="22"/>
  <c r="H78" i="22"/>
  <c r="G78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70" i="22"/>
  <c r="G70" i="22"/>
  <c r="H69" i="22"/>
  <c r="G69" i="22"/>
  <c r="H68" i="22"/>
  <c r="G68" i="22"/>
  <c r="H67" i="22"/>
  <c r="G67" i="22"/>
  <c r="H66" i="22"/>
  <c r="G66" i="22"/>
  <c r="H65" i="22"/>
  <c r="G65" i="22"/>
  <c r="H64" i="22"/>
  <c r="G64" i="22"/>
  <c r="H63" i="22"/>
  <c r="G63" i="22"/>
  <c r="H62" i="22"/>
  <c r="G62" i="22"/>
  <c r="H61" i="22"/>
  <c r="G61" i="22"/>
  <c r="H60" i="22"/>
  <c r="G60" i="22"/>
  <c r="H59" i="22"/>
  <c r="G59" i="22"/>
  <c r="H58" i="22"/>
  <c r="G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8" i="22"/>
  <c r="G48" i="22"/>
  <c r="H47" i="22"/>
  <c r="G47" i="22"/>
  <c r="H46" i="22"/>
  <c r="G46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2" i="22"/>
  <c r="G32" i="22"/>
  <c r="H31" i="22"/>
  <c r="G31" i="22"/>
  <c r="H30" i="22"/>
  <c r="G30" i="22"/>
  <c r="H29" i="22"/>
  <c r="G29" i="22"/>
  <c r="H28" i="22"/>
  <c r="G28" i="22"/>
  <c r="H27" i="22"/>
  <c r="G27" i="22"/>
  <c r="H26" i="22"/>
  <c r="G26" i="22"/>
  <c r="H21" i="22"/>
  <c r="G21" i="22"/>
  <c r="H17" i="22"/>
  <c r="G17" i="22"/>
  <c r="H16" i="22"/>
  <c r="G16" i="22"/>
  <c r="H15" i="22"/>
  <c r="G15" i="22"/>
  <c r="H14" i="22"/>
  <c r="G14" i="22"/>
  <c r="H13" i="22"/>
  <c r="G13" i="22"/>
  <c r="H12" i="22"/>
  <c r="G12" i="22"/>
  <c r="H11" i="22"/>
  <c r="G11" i="22"/>
  <c r="H9" i="22"/>
  <c r="G9" i="22"/>
  <c r="H8" i="22"/>
  <c r="G8" i="22"/>
  <c r="H7" i="22"/>
  <c r="G7" i="22"/>
  <c r="H271" i="26"/>
  <c r="G271" i="26"/>
  <c r="H269" i="26"/>
  <c r="G269" i="26"/>
  <c r="H265" i="26"/>
  <c r="G265" i="26"/>
  <c r="H260" i="26"/>
  <c r="G260" i="26"/>
  <c r="H259" i="26"/>
  <c r="G259" i="26"/>
  <c r="H255" i="26"/>
  <c r="G255" i="26"/>
  <c r="H254" i="26"/>
  <c r="G254" i="26"/>
  <c r="H253" i="26"/>
  <c r="G253" i="26"/>
  <c r="H250" i="26"/>
  <c r="G250" i="26"/>
  <c r="H249" i="26"/>
  <c r="G249" i="26"/>
  <c r="H244" i="26"/>
  <c r="G244" i="26"/>
  <c r="H243" i="26"/>
  <c r="G243" i="26"/>
  <c r="H242" i="26"/>
  <c r="G242" i="26"/>
  <c r="H241" i="26"/>
  <c r="G241" i="26"/>
  <c r="H240" i="26"/>
  <c r="G240" i="26"/>
  <c r="H235" i="26"/>
  <c r="G235" i="26"/>
  <c r="H232" i="26"/>
  <c r="G232" i="26"/>
  <c r="H229" i="26"/>
  <c r="G229" i="26"/>
  <c r="H228" i="26"/>
  <c r="G228" i="26"/>
  <c r="H227" i="26"/>
  <c r="G227" i="26"/>
  <c r="H226" i="26"/>
  <c r="G226" i="26"/>
  <c r="H225" i="26"/>
  <c r="G225" i="26"/>
  <c r="H223" i="26"/>
  <c r="G223" i="26"/>
  <c r="H222" i="26"/>
  <c r="G222" i="26"/>
  <c r="H221" i="26"/>
  <c r="G221" i="26"/>
  <c r="H220" i="26"/>
  <c r="G220" i="26"/>
  <c r="H219" i="26"/>
  <c r="G219" i="26"/>
  <c r="H218" i="26"/>
  <c r="G218" i="26"/>
  <c r="H217" i="26"/>
  <c r="G217" i="26"/>
  <c r="H216" i="26"/>
  <c r="G216" i="26"/>
  <c r="H215" i="26"/>
  <c r="G215" i="26"/>
  <c r="H212" i="26"/>
  <c r="G212" i="26"/>
  <c r="H210" i="26"/>
  <c r="G210" i="26"/>
  <c r="H207" i="26"/>
  <c r="G207" i="26"/>
  <c r="H202" i="26"/>
  <c r="G202" i="26"/>
  <c r="H200" i="26"/>
  <c r="G200" i="26"/>
  <c r="H199" i="26"/>
  <c r="G199" i="26"/>
  <c r="H198" i="26"/>
  <c r="G198" i="26"/>
  <c r="H197" i="26"/>
  <c r="G197" i="26"/>
  <c r="H196" i="26"/>
  <c r="G196" i="26"/>
  <c r="H195" i="26"/>
  <c r="G195" i="26"/>
  <c r="H194" i="26"/>
  <c r="G194" i="26"/>
  <c r="H193" i="26"/>
  <c r="G193" i="26"/>
  <c r="H192" i="26"/>
  <c r="G192" i="26"/>
  <c r="H189" i="26"/>
  <c r="G189" i="26"/>
  <c r="H187" i="26"/>
  <c r="G187" i="26"/>
  <c r="H184" i="26"/>
  <c r="G184" i="26"/>
  <c r="H183" i="26"/>
  <c r="G183" i="26"/>
  <c r="H182" i="26"/>
  <c r="G182" i="26"/>
  <c r="H181" i="26"/>
  <c r="G181" i="26"/>
  <c r="H180" i="26"/>
  <c r="G180" i="26"/>
  <c r="H177" i="26"/>
  <c r="G177" i="26"/>
  <c r="H175" i="26"/>
  <c r="G175" i="26"/>
  <c r="H174" i="26"/>
  <c r="G174" i="26"/>
  <c r="H173" i="26"/>
  <c r="G173" i="26"/>
  <c r="H168" i="26"/>
  <c r="G168" i="26"/>
  <c r="H167" i="26"/>
  <c r="G167" i="26"/>
  <c r="H165" i="26"/>
  <c r="G165" i="26"/>
  <c r="H164" i="26"/>
  <c r="G164" i="26"/>
  <c r="H163" i="26"/>
  <c r="G163" i="26"/>
  <c r="H162" i="26"/>
  <c r="G162" i="26"/>
  <c r="H161" i="26"/>
  <c r="G161" i="26"/>
  <c r="H160" i="26"/>
  <c r="G160" i="26"/>
  <c r="H159" i="26"/>
  <c r="G159" i="26"/>
  <c r="H158" i="26"/>
  <c r="G158" i="26"/>
  <c r="H157" i="26"/>
  <c r="G157" i="26"/>
  <c r="H156" i="26"/>
  <c r="G156" i="26"/>
  <c r="H155" i="26"/>
  <c r="G155" i="26"/>
  <c r="H154" i="26"/>
  <c r="G154" i="26"/>
  <c r="H153" i="26"/>
  <c r="G153" i="26"/>
  <c r="H152" i="26"/>
  <c r="G152" i="26"/>
  <c r="H151" i="26"/>
  <c r="G151" i="26"/>
  <c r="H150" i="26"/>
  <c r="G150" i="26"/>
  <c r="H149" i="26"/>
  <c r="G149" i="26"/>
  <c r="H148" i="26"/>
  <c r="G148" i="26"/>
  <c r="H147" i="26"/>
  <c r="G147" i="26"/>
  <c r="H146" i="26"/>
  <c r="G146" i="26"/>
  <c r="H145" i="26"/>
  <c r="G145" i="26"/>
  <c r="H144" i="26"/>
  <c r="G144" i="26"/>
  <c r="H143" i="26"/>
  <c r="G143" i="26"/>
  <c r="H142" i="26"/>
  <c r="G142" i="26"/>
  <c r="H141" i="26"/>
  <c r="G141" i="26"/>
  <c r="H140" i="26"/>
  <c r="G140" i="26"/>
  <c r="H139" i="26"/>
  <c r="G139" i="26"/>
  <c r="H138" i="26"/>
  <c r="G138" i="26"/>
  <c r="H137" i="26"/>
  <c r="G137" i="26"/>
  <c r="H136" i="26"/>
  <c r="G136" i="26"/>
  <c r="H135" i="26"/>
  <c r="G135" i="26"/>
  <c r="H134" i="26"/>
  <c r="G134" i="26"/>
  <c r="H133" i="26"/>
  <c r="G133" i="26"/>
  <c r="H132" i="26"/>
  <c r="G132" i="26"/>
  <c r="H131" i="26"/>
  <c r="G131" i="26"/>
  <c r="H130" i="26"/>
  <c r="G130" i="26"/>
  <c r="H129" i="26"/>
  <c r="G129" i="26"/>
  <c r="H128" i="26"/>
  <c r="G128" i="26"/>
  <c r="H127" i="26"/>
  <c r="G127" i="26"/>
  <c r="H126" i="26"/>
  <c r="G126" i="26"/>
  <c r="H124" i="26"/>
  <c r="G124" i="26"/>
  <c r="H123" i="26"/>
  <c r="G123" i="26"/>
  <c r="H122" i="26"/>
  <c r="G122" i="26"/>
  <c r="H117" i="26"/>
  <c r="G117" i="26"/>
  <c r="H116" i="26"/>
  <c r="G116" i="26"/>
  <c r="H115" i="26"/>
  <c r="G115" i="26"/>
  <c r="H114" i="26"/>
  <c r="G114" i="26"/>
  <c r="H113" i="26"/>
  <c r="G113" i="26"/>
  <c r="H112" i="26"/>
  <c r="G112" i="26"/>
  <c r="H105" i="26"/>
  <c r="G105" i="26"/>
  <c r="H104" i="26"/>
  <c r="G104" i="26"/>
  <c r="H103" i="26"/>
  <c r="G103" i="26"/>
  <c r="H102" i="26"/>
  <c r="G102" i="26"/>
  <c r="H101" i="26"/>
  <c r="G101" i="26"/>
  <c r="H100" i="26"/>
  <c r="G100" i="26"/>
  <c r="H99" i="26"/>
  <c r="G99" i="26"/>
  <c r="H98" i="26"/>
  <c r="G98" i="26"/>
  <c r="H97" i="26"/>
  <c r="G97" i="26"/>
  <c r="H96" i="26"/>
  <c r="G96" i="26"/>
  <c r="H94" i="26"/>
  <c r="G94" i="26"/>
  <c r="H91" i="26"/>
  <c r="G91" i="26"/>
  <c r="H89" i="26"/>
  <c r="G89" i="26"/>
  <c r="H88" i="26"/>
  <c r="G88" i="26"/>
  <c r="H86" i="26"/>
  <c r="G86" i="26"/>
  <c r="H85" i="26"/>
  <c r="G85" i="26"/>
  <c r="H83" i="26"/>
  <c r="G83" i="26"/>
  <c r="H82" i="26"/>
  <c r="G82" i="26"/>
  <c r="H81" i="26"/>
  <c r="G81" i="26"/>
  <c r="H80" i="26"/>
  <c r="G80" i="26"/>
  <c r="H79" i="26"/>
  <c r="G79" i="26"/>
  <c r="H78" i="26"/>
  <c r="G78" i="26"/>
  <c r="H77" i="26"/>
  <c r="G77" i="26"/>
  <c r="H76" i="26"/>
  <c r="G76" i="26"/>
  <c r="H75" i="26"/>
  <c r="G75" i="26"/>
  <c r="H74" i="26"/>
  <c r="G74" i="26"/>
  <c r="H73" i="26"/>
  <c r="G73" i="26"/>
  <c r="H72" i="26"/>
  <c r="G72" i="26"/>
  <c r="H71" i="26"/>
  <c r="G71" i="26"/>
  <c r="H70" i="26"/>
  <c r="G70" i="26"/>
  <c r="H69" i="26"/>
  <c r="G69" i="26"/>
  <c r="H68" i="26"/>
  <c r="G68" i="26"/>
  <c r="H67" i="26"/>
  <c r="G67" i="26"/>
  <c r="H66" i="26"/>
  <c r="G66" i="26"/>
  <c r="H65" i="26"/>
  <c r="G65" i="26"/>
  <c r="H64" i="26"/>
  <c r="G64" i="26"/>
  <c r="H63" i="26"/>
  <c r="G63" i="26"/>
  <c r="H62" i="26"/>
  <c r="G62" i="26"/>
  <c r="H60" i="26"/>
  <c r="G60" i="26"/>
  <c r="H59" i="26"/>
  <c r="G59" i="26"/>
  <c r="H58" i="26"/>
  <c r="G58" i="26"/>
  <c r="H57" i="26"/>
  <c r="G57" i="26"/>
  <c r="H56" i="26"/>
  <c r="G56" i="26"/>
  <c r="H55" i="26"/>
  <c r="G55" i="26"/>
  <c r="H54" i="26"/>
  <c r="G54" i="26"/>
  <c r="H53" i="26"/>
  <c r="G53" i="26"/>
  <c r="H24" i="26"/>
  <c r="G24" i="26"/>
  <c r="H23" i="26"/>
  <c r="G23" i="26"/>
  <c r="H22" i="26"/>
  <c r="G22" i="26"/>
  <c r="H21" i="26"/>
  <c r="G21" i="26"/>
  <c r="H20" i="26"/>
  <c r="G20" i="26"/>
  <c r="H19" i="26"/>
  <c r="G19" i="26"/>
  <c r="H18" i="26"/>
  <c r="G18" i="26"/>
  <c r="H17" i="26"/>
  <c r="G17" i="26"/>
  <c r="H16" i="26"/>
  <c r="G16" i="26"/>
  <c r="H13" i="26"/>
  <c r="G13" i="26"/>
  <c r="H12" i="26"/>
  <c r="G12" i="26"/>
  <c r="H11" i="26"/>
  <c r="G11" i="26"/>
  <c r="H10" i="26"/>
  <c r="G10" i="26"/>
  <c r="F121" i="26" l="1"/>
  <c r="E121" i="26"/>
  <c r="E120" i="26" s="1"/>
  <c r="D121" i="26"/>
  <c r="D120" i="26" s="1"/>
  <c r="F270" i="26"/>
  <c r="E270" i="26"/>
  <c r="D270" i="26"/>
  <c r="F268" i="26"/>
  <c r="E268" i="26"/>
  <c r="D268" i="26"/>
  <c r="F263" i="26"/>
  <c r="F258" i="26"/>
  <c r="F252" i="26"/>
  <c r="E252" i="26"/>
  <c r="E251" i="26" s="1"/>
  <c r="D252" i="26"/>
  <c r="D251" i="26" s="1"/>
  <c r="F248" i="26"/>
  <c r="E248" i="26"/>
  <c r="E247" i="26" s="1"/>
  <c r="D248" i="26"/>
  <c r="D247" i="26" s="1"/>
  <c r="F239" i="26"/>
  <c r="E239" i="26"/>
  <c r="E238" i="26" s="1"/>
  <c r="E236" i="26" s="1"/>
  <c r="D239" i="26"/>
  <c r="D238" i="26" s="1"/>
  <c r="D236" i="26" s="1"/>
  <c r="F234" i="26"/>
  <c r="E234" i="26"/>
  <c r="D234" i="26"/>
  <c r="D233" i="26" s="1"/>
  <c r="F233" i="26"/>
  <c r="E233" i="26"/>
  <c r="F231" i="26"/>
  <c r="E231" i="26"/>
  <c r="E230" i="26" s="1"/>
  <c r="D231" i="26"/>
  <c r="D230" i="26" s="1"/>
  <c r="F224" i="26"/>
  <c r="D224" i="26"/>
  <c r="F214" i="26"/>
  <c r="F213" i="26" s="1"/>
  <c r="E214" i="26"/>
  <c r="E213" i="26" s="1"/>
  <c r="D214" i="26"/>
  <c r="F209" i="26"/>
  <c r="E209" i="26"/>
  <c r="E208" i="26" s="1"/>
  <c r="E203" i="26" s="1"/>
  <c r="D209" i="26"/>
  <c r="D208" i="26" s="1"/>
  <c r="D203" i="26" s="1"/>
  <c r="F206" i="26"/>
  <c r="E206" i="26"/>
  <c r="D206" i="26"/>
  <c r="F205" i="26"/>
  <c r="D188" i="26"/>
  <c r="F201" i="26"/>
  <c r="E201" i="26"/>
  <c r="M14" i="26" s="1"/>
  <c r="D201" i="26"/>
  <c r="L14" i="26" s="1"/>
  <c r="F191" i="26"/>
  <c r="E191" i="26"/>
  <c r="D191" i="26"/>
  <c r="F186" i="26"/>
  <c r="E186" i="26"/>
  <c r="E185" i="26" s="1"/>
  <c r="D186" i="26"/>
  <c r="D185" i="26" s="1"/>
  <c r="F179" i="26"/>
  <c r="E179" i="26"/>
  <c r="E178" i="26" s="1"/>
  <c r="D179" i="26"/>
  <c r="D178" i="26" s="1"/>
  <c r="F172" i="26"/>
  <c r="E172" i="26"/>
  <c r="E171" i="26" s="1"/>
  <c r="D172" i="26"/>
  <c r="D171" i="26" s="1"/>
  <c r="F166" i="26"/>
  <c r="E166" i="26"/>
  <c r="D166" i="26"/>
  <c r="D165" i="26" s="1"/>
  <c r="D158" i="26"/>
  <c r="D153" i="26"/>
  <c r="D137" i="26"/>
  <c r="D128" i="26"/>
  <c r="F111" i="26"/>
  <c r="E111" i="26"/>
  <c r="D111" i="26"/>
  <c r="F93" i="26"/>
  <c r="F92" i="26" s="1"/>
  <c r="E93" i="26"/>
  <c r="E92" i="26" s="1"/>
  <c r="D93" i="26"/>
  <c r="D92" i="26" s="1"/>
  <c r="F87" i="26"/>
  <c r="E87" i="26"/>
  <c r="D87" i="26"/>
  <c r="F61" i="26"/>
  <c r="E61" i="26"/>
  <c r="M21" i="26" s="1"/>
  <c r="D61" i="26"/>
  <c r="F52" i="26"/>
  <c r="N17" i="26" s="1"/>
  <c r="E52" i="26"/>
  <c r="M17" i="26" s="1"/>
  <c r="D52" i="26"/>
  <c r="L17" i="26" s="1"/>
  <c r="F15" i="26"/>
  <c r="F14" i="26"/>
  <c r="E9" i="26"/>
  <c r="D9" i="26"/>
  <c r="F25" i="22"/>
  <c r="E25" i="22"/>
  <c r="F109" i="22"/>
  <c r="E109" i="22"/>
  <c r="E84" i="26" l="1"/>
  <c r="M23" i="26" s="1"/>
  <c r="M28" i="26"/>
  <c r="F84" i="26"/>
  <c r="N23" i="26" s="1"/>
  <c r="N28" i="26"/>
  <c r="L34" i="26"/>
  <c r="M34" i="26"/>
  <c r="D84" i="26"/>
  <c r="L23" i="26" s="1"/>
  <c r="L28" i="26"/>
  <c r="N14" i="26"/>
  <c r="L21" i="26"/>
  <c r="D8" i="26"/>
  <c r="L10" i="26"/>
  <c r="L30" i="26" s="1"/>
  <c r="L35" i="26" s="1"/>
  <c r="E8" i="26"/>
  <c r="M10" i="26"/>
  <c r="M30" i="26" s="1"/>
  <c r="M35" i="26" s="1"/>
  <c r="N21" i="26"/>
  <c r="D213" i="26"/>
  <c r="D211" i="26" s="1"/>
  <c r="F90" i="26"/>
  <c r="E90" i="26"/>
  <c r="D190" i="26"/>
  <c r="F51" i="26"/>
  <c r="E188" i="26"/>
  <c r="E190" i="26"/>
  <c r="D90" i="26"/>
  <c r="D127" i="26"/>
  <c r="F190" i="26"/>
  <c r="D152" i="26"/>
  <c r="H84" i="26"/>
  <c r="G84" i="26"/>
  <c r="G92" i="26"/>
  <c r="H92" i="26"/>
  <c r="D51" i="26"/>
  <c r="E51" i="26"/>
  <c r="G87" i="26"/>
  <c r="H87" i="26"/>
  <c r="F208" i="26"/>
  <c r="F203" i="26" s="1"/>
  <c r="H209" i="26"/>
  <c r="G209" i="26"/>
  <c r="F178" i="26"/>
  <c r="H179" i="26"/>
  <c r="G179" i="26"/>
  <c r="H234" i="26"/>
  <c r="G234" i="26"/>
  <c r="F261" i="26"/>
  <c r="H263" i="26"/>
  <c r="G263" i="26"/>
  <c r="H270" i="26"/>
  <c r="G270" i="26"/>
  <c r="H191" i="26"/>
  <c r="G191" i="26"/>
  <c r="F230" i="26"/>
  <c r="F211" i="26" s="1"/>
  <c r="H231" i="26"/>
  <c r="G231" i="26"/>
  <c r="F247" i="26"/>
  <c r="H248" i="26"/>
  <c r="G248" i="26"/>
  <c r="H14" i="26"/>
  <c r="G14" i="26"/>
  <c r="H15" i="26"/>
  <c r="G15" i="26"/>
  <c r="H61" i="26"/>
  <c r="G61" i="26"/>
  <c r="H93" i="26"/>
  <c r="G93" i="26"/>
  <c r="G206" i="26"/>
  <c r="H206" i="26"/>
  <c r="H214" i="26"/>
  <c r="G214" i="26"/>
  <c r="H52" i="26"/>
  <c r="G52" i="26"/>
  <c r="H166" i="26"/>
  <c r="G166" i="26"/>
  <c r="F171" i="26"/>
  <c r="H172" i="26"/>
  <c r="G172" i="26"/>
  <c r="F185" i="26"/>
  <c r="H186" i="26"/>
  <c r="G186" i="26"/>
  <c r="H201" i="26"/>
  <c r="G201" i="26"/>
  <c r="H233" i="26"/>
  <c r="G233" i="26"/>
  <c r="F238" i="26"/>
  <c r="H239" i="26"/>
  <c r="G239" i="26"/>
  <c r="H268" i="26"/>
  <c r="G268" i="26"/>
  <c r="H111" i="26"/>
  <c r="G111" i="26"/>
  <c r="H205" i="26"/>
  <c r="G205" i="26"/>
  <c r="F256" i="26"/>
  <c r="G258" i="26"/>
  <c r="H258" i="26"/>
  <c r="D176" i="26"/>
  <c r="H224" i="26"/>
  <c r="G224" i="26"/>
  <c r="F251" i="26"/>
  <c r="H252" i="26"/>
  <c r="G252" i="26"/>
  <c r="F120" i="26"/>
  <c r="H121" i="26"/>
  <c r="G121" i="26"/>
  <c r="F188" i="26"/>
  <c r="D266" i="26"/>
  <c r="E266" i="26"/>
  <c r="E176" i="26"/>
  <c r="F266" i="26"/>
  <c r="E211" i="26"/>
  <c r="E245" i="26"/>
  <c r="D245" i="26"/>
  <c r="F236" i="26"/>
  <c r="F9" i="26"/>
  <c r="M9" i="26" l="1"/>
  <c r="D6" i="26"/>
  <c r="L16" i="26"/>
  <c r="N16" i="26"/>
  <c r="L9" i="26"/>
  <c r="L8" i="26" s="1"/>
  <c r="N34" i="26"/>
  <c r="F8" i="26"/>
  <c r="N9" i="26" s="1"/>
  <c r="N8" i="26" s="1"/>
  <c r="N10" i="26"/>
  <c r="N30" i="26" s="1"/>
  <c r="N35" i="26" s="1"/>
  <c r="H51" i="26"/>
  <c r="M16" i="26"/>
  <c r="D125" i="26"/>
  <c r="F245" i="26"/>
  <c r="H190" i="26"/>
  <c r="G190" i="26"/>
  <c r="D5" i="26"/>
  <c r="G51" i="26"/>
  <c r="F118" i="26"/>
  <c r="G120" i="26"/>
  <c r="H120" i="26"/>
  <c r="H9" i="26"/>
  <c r="G9" i="26"/>
  <c r="H261" i="26"/>
  <c r="G261" i="26"/>
  <c r="H213" i="26"/>
  <c r="G213" i="26"/>
  <c r="H178" i="26"/>
  <c r="G178" i="26"/>
  <c r="F169" i="26"/>
  <c r="H171" i="26"/>
  <c r="G171" i="26"/>
  <c r="H236" i="26"/>
  <c r="G236" i="26"/>
  <c r="H203" i="26"/>
  <c r="G203" i="26"/>
  <c r="H188" i="26"/>
  <c r="G188" i="26"/>
  <c r="G251" i="26"/>
  <c r="H251" i="26"/>
  <c r="H238" i="26"/>
  <c r="G238" i="26"/>
  <c r="H247" i="26"/>
  <c r="G247" i="26"/>
  <c r="H208" i="26"/>
  <c r="G208" i="26"/>
  <c r="H245" i="26"/>
  <c r="G245" i="26"/>
  <c r="H90" i="26"/>
  <c r="G90" i="26"/>
  <c r="H185" i="26"/>
  <c r="G185" i="26"/>
  <c r="H230" i="26"/>
  <c r="G230" i="26"/>
  <c r="F176" i="26"/>
  <c r="H266" i="26"/>
  <c r="G266" i="26"/>
  <c r="H256" i="26"/>
  <c r="G256" i="26"/>
  <c r="D109" i="22"/>
  <c r="F91" i="22"/>
  <c r="E91" i="22"/>
  <c r="D91" i="22"/>
  <c r="F83" i="22"/>
  <c r="E83" i="22"/>
  <c r="D83" i="22"/>
  <c r="F45" i="22"/>
  <c r="E45" i="22"/>
  <c r="D45" i="22"/>
  <c r="F20" i="22"/>
  <c r="E20" i="22"/>
  <c r="D20" i="22"/>
  <c r="F18" i="22"/>
  <c r="E18" i="22"/>
  <c r="D18" i="22"/>
  <c r="F10" i="22"/>
  <c r="E10" i="22"/>
  <c r="D10" i="22"/>
  <c r="F6" i="22"/>
  <c r="E6" i="22"/>
  <c r="D6" i="22"/>
  <c r="M8" i="26" l="1"/>
  <c r="H169" i="26"/>
  <c r="G169" i="26"/>
  <c r="H176" i="26"/>
  <c r="G176" i="26"/>
  <c r="G6" i="22"/>
  <c r="H6" i="22"/>
  <c r="H211" i="26"/>
  <c r="G211" i="26"/>
  <c r="H118" i="26"/>
  <c r="G118" i="26"/>
  <c r="F5" i="22"/>
  <c r="D5" i="22"/>
  <c r="E5" i="22"/>
  <c r="H5" i="22" l="1"/>
  <c r="G5" i="22"/>
  <c r="C119" i="14"/>
  <c r="C94" i="14"/>
  <c r="C93" i="14" s="1"/>
  <c r="D94" i="14"/>
  <c r="C91" i="14"/>
  <c r="C71" i="14"/>
  <c r="C64" i="14"/>
  <c r="C57" i="14"/>
  <c r="C52" i="14"/>
  <c r="C9" i="14"/>
  <c r="C15" i="14" s="1"/>
  <c r="C68" i="14" l="1"/>
  <c r="Q6" i="9" l="1"/>
  <c r="Q131" i="9"/>
  <c r="Q133" i="9"/>
  <c r="Q134" i="9"/>
  <c r="P6" i="9"/>
  <c r="P131" i="9"/>
  <c r="P133" i="9"/>
  <c r="P134" i="9"/>
  <c r="O131" i="9"/>
  <c r="O135" i="9" s="1"/>
  <c r="O133" i="9"/>
  <c r="O134" i="9"/>
  <c r="G5" i="24"/>
  <c r="F6" i="24"/>
  <c r="G8" i="23"/>
  <c r="G11" i="23"/>
  <c r="G12" i="23"/>
  <c r="G16" i="23"/>
  <c r="G19" i="23"/>
  <c r="G22" i="23"/>
  <c r="G25" i="23"/>
  <c r="G27" i="23"/>
  <c r="G28" i="23"/>
  <c r="G153" i="23"/>
  <c r="F8" i="23"/>
  <c r="F11" i="23"/>
  <c r="F12" i="23"/>
  <c r="F16" i="23"/>
  <c r="F19" i="23"/>
  <c r="F22" i="23"/>
  <c r="F25" i="23"/>
  <c r="F27" i="23"/>
  <c r="F28" i="23"/>
  <c r="F153" i="23"/>
  <c r="E6" i="26"/>
  <c r="E5" i="26" s="1"/>
  <c r="F6" i="26"/>
  <c r="F5" i="26" s="1"/>
  <c r="H8" i="26"/>
  <c r="G8" i="26"/>
  <c r="H10" i="22"/>
  <c r="G10" i="22"/>
  <c r="H18" i="22"/>
  <c r="G18" i="22"/>
  <c r="H20" i="22"/>
  <c r="G20" i="22"/>
  <c r="H19" i="22"/>
  <c r="H22" i="22"/>
  <c r="H25" i="22"/>
  <c r="H45" i="22"/>
  <c r="H83" i="22"/>
  <c r="H91" i="22"/>
  <c r="H109" i="22"/>
  <c r="G19" i="22"/>
  <c r="G22" i="22"/>
  <c r="G25" i="22"/>
  <c r="G45" i="22"/>
  <c r="G83" i="22"/>
  <c r="G91" i="22"/>
  <c r="G109" i="22"/>
  <c r="H5" i="26" l="1"/>
  <c r="G5" i="26"/>
  <c r="P135" i="9"/>
  <c r="Q135" i="9"/>
  <c r="H125" i="26"/>
  <c r="G125" i="26"/>
  <c r="S131" i="9"/>
  <c r="S6" i="9"/>
  <c r="H6" i="26"/>
  <c r="S133" i="9"/>
  <c r="R131" i="9"/>
  <c r="S134" i="9"/>
  <c r="G6" i="26"/>
  <c r="R133" i="9"/>
  <c r="R6" i="9"/>
  <c r="R134" i="9"/>
  <c r="F5" i="24"/>
  <c r="R135" i="9" l="1"/>
  <c r="H45" i="14"/>
  <c r="H46" i="14"/>
  <c r="H47" i="14"/>
  <c r="H48" i="14"/>
  <c r="H49" i="14"/>
  <c r="G45" i="14"/>
  <c r="G46" i="14"/>
  <c r="G47" i="14"/>
  <c r="G48" i="14"/>
  <c r="G49" i="14"/>
  <c r="H138" i="14"/>
  <c r="H139" i="14"/>
  <c r="H140" i="14"/>
  <c r="H142" i="14"/>
  <c r="H143" i="14"/>
  <c r="H144" i="14"/>
  <c r="H145" i="14"/>
  <c r="H146" i="14"/>
  <c r="H147" i="14"/>
  <c r="H148" i="14"/>
  <c r="G138" i="14"/>
  <c r="G139" i="14"/>
  <c r="G140" i="14"/>
  <c r="G142" i="14"/>
  <c r="G143" i="14"/>
  <c r="G144" i="14"/>
  <c r="G145" i="14"/>
  <c r="G146" i="14"/>
  <c r="G147" i="14"/>
  <c r="G148" i="14"/>
  <c r="E141" i="14"/>
  <c r="F141" i="14"/>
  <c r="E137" i="14"/>
  <c r="E149" i="14" s="1"/>
  <c r="F137" i="14"/>
  <c r="F149" i="14" s="1"/>
  <c r="H129" i="14"/>
  <c r="H130" i="14"/>
  <c r="H131" i="14"/>
  <c r="H133" i="14"/>
  <c r="H134" i="14"/>
  <c r="H135" i="14"/>
  <c r="G129" i="14"/>
  <c r="G130" i="14"/>
  <c r="G131" i="14"/>
  <c r="G133" i="14"/>
  <c r="G134" i="14"/>
  <c r="G135" i="14"/>
  <c r="H121" i="14"/>
  <c r="G121" i="14"/>
  <c r="H72" i="14"/>
  <c r="H73" i="14"/>
  <c r="H74" i="14"/>
  <c r="H75" i="14"/>
  <c r="H77" i="14"/>
  <c r="H78" i="14"/>
  <c r="H81" i="14"/>
  <c r="H82" i="14"/>
  <c r="H85" i="14"/>
  <c r="H86" i="14"/>
  <c r="H87" i="14"/>
  <c r="H92" i="14"/>
  <c r="H96" i="14"/>
  <c r="H100" i="14"/>
  <c r="H105" i="14"/>
  <c r="H106" i="14"/>
  <c r="H107" i="14"/>
  <c r="H108" i="14"/>
  <c r="H113" i="14"/>
  <c r="H116" i="14"/>
  <c r="G72" i="14"/>
  <c r="G73" i="14"/>
  <c r="G74" i="14"/>
  <c r="G75" i="14"/>
  <c r="G77" i="14"/>
  <c r="G78" i="14"/>
  <c r="G80" i="14"/>
  <c r="G81" i="14"/>
  <c r="G82" i="14"/>
  <c r="G83" i="14"/>
  <c r="G84" i="14"/>
  <c r="G85" i="14"/>
  <c r="G86" i="14"/>
  <c r="G87" i="14"/>
  <c r="G88" i="14"/>
  <c r="G92" i="14"/>
  <c r="G95" i="14"/>
  <c r="G96" i="14"/>
  <c r="G97" i="14"/>
  <c r="G98" i="14"/>
  <c r="G99" i="14"/>
  <c r="G100" i="14"/>
  <c r="G101" i="14"/>
  <c r="G105" i="14"/>
  <c r="G106" i="14"/>
  <c r="G107" i="14"/>
  <c r="G108" i="14"/>
  <c r="G110" i="14"/>
  <c r="G111" i="14"/>
  <c r="G112" i="14"/>
  <c r="G113" i="14"/>
  <c r="G116" i="14"/>
  <c r="H53" i="14"/>
  <c r="H55" i="14"/>
  <c r="H59" i="14"/>
  <c r="H66" i="14"/>
  <c r="H67" i="14"/>
  <c r="G53" i="14"/>
  <c r="G55" i="14"/>
  <c r="G59" i="14"/>
  <c r="G66" i="14"/>
  <c r="G67" i="14"/>
  <c r="H10" i="14"/>
  <c r="H11" i="14"/>
  <c r="H12" i="14"/>
  <c r="H13" i="14"/>
  <c r="H14" i="14"/>
  <c r="H17" i="14"/>
  <c r="H18" i="14"/>
  <c r="H19" i="14"/>
  <c r="H21" i="14"/>
  <c r="H23" i="14"/>
  <c r="H24" i="14"/>
  <c r="H27" i="14"/>
  <c r="H28" i="14"/>
  <c r="H29" i="14"/>
  <c r="H30" i="14"/>
  <c r="H32" i="14"/>
  <c r="H34" i="14"/>
  <c r="H151" i="14" l="1"/>
  <c r="H141" i="14"/>
  <c r="G152" i="14"/>
  <c r="G141" i="14"/>
  <c r="G151" i="14"/>
  <c r="H152" i="14"/>
  <c r="H150" i="14"/>
  <c r="H149" i="14"/>
  <c r="G149" i="14"/>
  <c r="G150" i="14"/>
  <c r="G137" i="14"/>
  <c r="H137" i="14"/>
  <c r="H8" i="14"/>
  <c r="G18" i="14"/>
  <c r="G19" i="14"/>
  <c r="G21" i="14"/>
  <c r="G10" i="14"/>
  <c r="G11" i="14"/>
  <c r="G12" i="14"/>
  <c r="G13" i="14"/>
  <c r="G14" i="14"/>
  <c r="G17" i="14"/>
  <c r="G23" i="14"/>
  <c r="G24" i="14"/>
  <c r="G27" i="14"/>
  <c r="G28" i="14"/>
  <c r="G29" i="14"/>
  <c r="G30" i="14"/>
  <c r="G32" i="14"/>
  <c r="G34" i="14"/>
  <c r="G40" i="14"/>
  <c r="G8" i="14"/>
  <c r="D109" i="14" l="1"/>
  <c r="E109" i="14"/>
  <c r="F109" i="14"/>
  <c r="C109" i="14"/>
  <c r="D104" i="14"/>
  <c r="D114" i="14" s="1"/>
  <c r="E104" i="14"/>
  <c r="E114" i="14" s="1"/>
  <c r="F104" i="14"/>
  <c r="C104" i="14"/>
  <c r="D93" i="14"/>
  <c r="E94" i="14"/>
  <c r="E93" i="14" s="1"/>
  <c r="F94" i="14"/>
  <c r="D91" i="14"/>
  <c r="E91" i="14"/>
  <c r="F91" i="14"/>
  <c r="D71" i="14"/>
  <c r="E71" i="14"/>
  <c r="F71" i="14"/>
  <c r="D79" i="14"/>
  <c r="D76" i="14" s="1"/>
  <c r="E79" i="14"/>
  <c r="E76" i="14" s="1"/>
  <c r="F79" i="14"/>
  <c r="C79" i="14"/>
  <c r="D119" i="14"/>
  <c r="E119" i="14"/>
  <c r="F119" i="14"/>
  <c r="C114" i="14" l="1"/>
  <c r="D102" i="14"/>
  <c r="D89" i="14"/>
  <c r="E89" i="14"/>
  <c r="D115" i="14"/>
  <c r="D117" i="14" s="1"/>
  <c r="C76" i="14"/>
  <c r="C89" i="14" s="1"/>
  <c r="C102" i="14"/>
  <c r="G119" i="14"/>
  <c r="H119" i="14"/>
  <c r="F76" i="14"/>
  <c r="F89" i="14" s="1"/>
  <c r="H79" i="14"/>
  <c r="G79" i="14"/>
  <c r="H71" i="14"/>
  <c r="G71" i="14"/>
  <c r="G91" i="14"/>
  <c r="H91" i="14"/>
  <c r="F93" i="14"/>
  <c r="F102" i="14" s="1"/>
  <c r="G94" i="14"/>
  <c r="H94" i="14"/>
  <c r="G104" i="14"/>
  <c r="H104" i="14"/>
  <c r="H109" i="14"/>
  <c r="G109" i="14"/>
  <c r="F114" i="14"/>
  <c r="E102" i="14"/>
  <c r="D57" i="14"/>
  <c r="D52" i="14"/>
  <c r="D50" i="14"/>
  <c r="E50" i="14"/>
  <c r="F50" i="14"/>
  <c r="C50" i="14"/>
  <c r="D145" i="14"/>
  <c r="C145" i="14"/>
  <c r="C149" i="14" s="1"/>
  <c r="D141" i="14"/>
  <c r="C141" i="14"/>
  <c r="D137" i="14"/>
  <c r="C137" i="14"/>
  <c r="D132" i="14"/>
  <c r="E132" i="14"/>
  <c r="F132" i="14"/>
  <c r="C132" i="14"/>
  <c r="D128" i="14"/>
  <c r="E128" i="14"/>
  <c r="F128" i="14"/>
  <c r="C128" i="14"/>
  <c r="D64" i="14"/>
  <c r="E64" i="14"/>
  <c r="F64" i="14"/>
  <c r="E57" i="14"/>
  <c r="F57" i="14"/>
  <c r="E52" i="14"/>
  <c r="F52" i="14"/>
  <c r="C25" i="14"/>
  <c r="E25" i="14"/>
  <c r="F25" i="14"/>
  <c r="D22" i="14"/>
  <c r="D42" i="14" s="1"/>
  <c r="E22" i="14"/>
  <c r="E42" i="14" s="1"/>
  <c r="F22" i="14"/>
  <c r="C22" i="14"/>
  <c r="C42" i="14" s="1"/>
  <c r="D149" i="14" l="1"/>
  <c r="E115" i="14"/>
  <c r="E117" i="14" s="1"/>
  <c r="C115" i="14"/>
  <c r="H25" i="14"/>
  <c r="H22" i="14"/>
  <c r="F42" i="14"/>
  <c r="G64" i="14"/>
  <c r="H64" i="14"/>
  <c r="H128" i="14"/>
  <c r="G128" i="14"/>
  <c r="H132" i="14"/>
  <c r="G132" i="14"/>
  <c r="G114" i="14"/>
  <c r="H76" i="14"/>
  <c r="G76" i="14"/>
  <c r="G57" i="14"/>
  <c r="H57" i="14"/>
  <c r="H89" i="14"/>
  <c r="G89" i="14"/>
  <c r="H93" i="14"/>
  <c r="G93" i="14"/>
  <c r="G52" i="14"/>
  <c r="H52" i="14"/>
  <c r="G102" i="14"/>
  <c r="H102" i="14"/>
  <c r="H50" i="14"/>
  <c r="G50" i="14"/>
  <c r="G22" i="14"/>
  <c r="G25" i="14"/>
  <c r="F115" i="14"/>
  <c r="E68" i="14"/>
  <c r="D68" i="14"/>
  <c r="F68" i="14"/>
  <c r="D25" i="14"/>
  <c r="D16" i="14"/>
  <c r="E16" i="14"/>
  <c r="F16" i="14"/>
  <c r="C16" i="14"/>
  <c r="C31" i="14" s="1"/>
  <c r="C36" i="14" s="1"/>
  <c r="C39" i="14" s="1"/>
  <c r="D9" i="14"/>
  <c r="E9" i="14"/>
  <c r="F9" i="14"/>
  <c r="F15" i="14" s="1"/>
  <c r="D43" i="14" l="1"/>
  <c r="F31" i="14"/>
  <c r="C43" i="14"/>
  <c r="E15" i="14"/>
  <c r="E43" i="14"/>
  <c r="G42" i="14"/>
  <c r="H42" i="14"/>
  <c r="H9" i="14"/>
  <c r="F43" i="14"/>
  <c r="H16" i="14"/>
  <c r="G68" i="14"/>
  <c r="H68" i="14"/>
  <c r="F117" i="14"/>
  <c r="G115" i="14"/>
  <c r="H115" i="14"/>
  <c r="G9" i="14"/>
  <c r="G16" i="14"/>
  <c r="G15" i="14" l="1"/>
  <c r="E31" i="14"/>
  <c r="G31" i="14" s="1"/>
  <c r="H15" i="14"/>
  <c r="G43" i="14"/>
  <c r="H43" i="14"/>
  <c r="H117" i="14"/>
  <c r="G117" i="14"/>
  <c r="F36" i="14"/>
  <c r="H31" i="14" l="1"/>
  <c r="E36" i="14"/>
  <c r="F39" i="14"/>
  <c r="E39" i="14" l="1"/>
  <c r="G36" i="14"/>
  <c r="G39" i="14"/>
  <c r="D15" i="14"/>
  <c r="D31" i="14" s="1"/>
  <c r="D36" i="14" l="1"/>
  <c r="D39" i="14" s="1"/>
</calcChain>
</file>

<file path=xl/sharedStrings.xml><?xml version="1.0" encoding="utf-8"?>
<sst xmlns="http://schemas.openxmlformats.org/spreadsheetml/2006/main" count="1236" uniqueCount="542">
  <si>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</si>
  <si>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</si>
  <si>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</si>
  <si>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</si>
  <si>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</si>
  <si>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</si>
  <si>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</si>
  <si>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</si>
  <si>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</si>
  <si>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№ з/п</t>
  </si>
  <si>
    <t>Залучення кредитних коштів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</si>
  <si>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</si>
  <si>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</si>
  <si>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</si>
  <si>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</si>
  <si>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</si>
  <si>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</si>
  <si>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</si>
  <si>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</si>
  <si>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</si>
  <si>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І. Рух коштів у результаті операційної діяльності</t>
  </si>
  <si>
    <t>II. Рух коштів у результаті інвестиційної діяльності</t>
  </si>
  <si>
    <t>Чистий рух коштів від інвестиційної діяльності </t>
  </si>
  <si>
    <t>III. Рух коштів у результаті фінансової діяльності</t>
  </si>
  <si>
    <t>Чистий рух коштів від фінансової діяльності </t>
  </si>
  <si>
    <t>Основні фінансові показники</t>
  </si>
  <si>
    <t>Капітальні інвестиції</t>
  </si>
  <si>
    <t>Елементи операційних витрат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</si>
  <si>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</si>
  <si>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</si>
  <si>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</si>
  <si>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</si>
  <si>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</si>
  <si>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Власні кошти (розшифрувати)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</si>
  <si>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</si>
  <si>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</si>
  <si>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</si>
  <si>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</si>
  <si>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</si>
  <si>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Чистий рух коштів від операційної діяльності</t>
  </si>
  <si>
    <t>7000</t>
  </si>
  <si>
    <t>7001</t>
  </si>
  <si>
    <t>7002</t>
  </si>
  <si>
    <t>7003</t>
  </si>
  <si>
    <t>7010</t>
  </si>
  <si>
    <t>7011</t>
  </si>
  <si>
    <t>7012</t>
  </si>
  <si>
    <t>7013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</si>
  <si>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</si>
  <si>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</si>
  <si>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</si>
  <si>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</si>
  <si>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</si>
  <si>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</si>
  <si>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</si>
  <si>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</si>
  <si>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 xml:space="preserve">Надходження грошових коштів від операційної діяльності </t>
  </si>
  <si>
    <t>Видатки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</si>
  <si>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</si>
  <si>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</si>
  <si>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</si>
  <si>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>податок на прибуток підприємств</t>
  </si>
  <si>
    <t>податок на додану вартість</t>
  </si>
  <si>
    <t xml:space="preserve">Надходження грошових коштів від інвестиційної діяльності </t>
  </si>
  <si>
    <t xml:space="preserve">Видатки грошових коштів від інвестиційної діяльності </t>
  </si>
  <si>
    <t xml:space="preserve">Надходження грошових коштів від фінансової діяльності </t>
  </si>
  <si>
    <t>Надходження від власного капіталу</t>
  </si>
  <si>
    <t xml:space="preserve">Видатки грошових коштів від фінансової діяльності </t>
  </si>
  <si>
    <t>капітальний ремонт</t>
  </si>
  <si>
    <t>Отримано залучених коштів, усього, у тому числі:</t>
  </si>
  <si>
    <t>Повернено залучених коштів, усього, у тому числі: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</si>
  <si>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</si>
  <si>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</si>
  <si>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</si>
  <si>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</si>
  <si>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</si>
  <si>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</si>
  <si>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</si>
  <si>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</si>
  <si>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</si>
  <si>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</si>
  <si>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Виручка від реалізації продукції (товарів, робіт, послуг)</t>
  </si>
  <si>
    <t>Цільове фінансування 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</si>
  <si>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</si>
  <si>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</si>
  <si>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</si>
  <si>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</si>
  <si>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</si>
  <si>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</si>
  <si>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</si>
  <si>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</si>
  <si>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</si>
  <si>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</si>
  <si>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</si>
  <si>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 xml:space="preserve">єдиний внесок на загальнообов'язкове державне соціальне страхування    </t>
  </si>
  <si>
    <t>Надходження від відсотків за залишками коштів на поточних рахунках</t>
  </si>
  <si>
    <t>Витрачання на придбання необоротних активів, у тому числі: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</si>
  <si>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</si>
  <si>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</si>
  <si>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</si>
  <si>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</si>
  <si>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сплату дивідендів</t>
  </si>
  <si>
    <t>Витрачання на сплату відсотків за користування позиковим капіталом</t>
  </si>
  <si>
    <t>Залишок коштів на початок року</t>
  </si>
  <si>
    <t>Залишок коштів на кінець року</t>
  </si>
  <si>
    <t>тис. грн</t>
  </si>
  <si>
    <t xml:space="preserve">                   (підпис)</t>
  </si>
  <si>
    <t>Надходження грошових коштів від операційної діяльності</t>
  </si>
  <si>
    <t>Цільове фінансуванн, усього, у тому числі:</t>
  </si>
  <si>
    <t>Інші надходження, усього, у тому числі:</t>
  </si>
  <si>
    <t xml:space="preserve">капітальний ремонт, усього, у тому числі: 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</si>
  <si>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</si>
  <si>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</si>
  <si>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</si>
  <si>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</si>
  <si>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</si>
  <si>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довгострокові зобов'язання (розшифрувати)</t>
  </si>
  <si>
    <t>короткострокові зобов'язання (розшифрувати)</t>
  </si>
  <si>
    <t>інші фінансові зобов'язання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</si>
  <si>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</si>
  <si>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</si>
  <si>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</si>
  <si>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</si>
  <si>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Інші фінансові доходи, усього, у тому числі:</t>
  </si>
  <si>
    <t>ВИТРАТИ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</si>
  <si>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</si>
  <si>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</si>
  <si>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</si>
  <si>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</si>
  <si>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</si>
  <si>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</si>
  <si>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</si>
  <si>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</si>
  <si>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</si>
  <si>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</si>
  <si>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</si>
  <si>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</si>
  <si>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</si>
  <si>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</si>
  <si>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2.1</t>
  </si>
  <si>
    <t>2.2</t>
  </si>
  <si>
    <t>Придбання (виготовлення) основних засобів, усього, у т.ч.:</t>
  </si>
  <si>
    <t>Капітальний ремонт, усього, у т.ч.:</t>
  </si>
  <si>
    <t>Інші витрати, усього, у т.ч.:</t>
  </si>
  <si>
    <t xml:space="preserve">Інші надходження (розшифрувати) </t>
  </si>
  <si>
    <t>Розділ І. Формування фінансових результатів</t>
  </si>
  <si>
    <t>Розділ IІ. Розрахунки з бюджетом</t>
  </si>
  <si>
    <t>Розділ ІІІ. Рух грошових коштів</t>
  </si>
  <si>
    <t>Розділ IV. Капітальні інвестиції</t>
  </si>
  <si>
    <t>Розділ V. Кредитна політика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</si>
  <si>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</si>
  <si>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</si>
  <si>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ІІІ "Рух грошових коштів (за прямим методом)"</t>
  </si>
  <si>
    <t>Розшифровка до розділу  IV. "Капітальні інвестиції"</t>
  </si>
  <si>
    <t>3.</t>
  </si>
  <si>
    <t>Кошти медичної субвенції з державного бюджету:</t>
  </si>
  <si>
    <t>3.1</t>
  </si>
  <si>
    <t>4.</t>
  </si>
  <si>
    <t>4.1</t>
  </si>
  <si>
    <t>5.</t>
  </si>
  <si>
    <t>6.1</t>
  </si>
  <si>
    <t>Матеріальні витрати, усього, у т.ч.:</t>
  </si>
  <si>
    <t>Витрачання на погашення позик/кредитів/облігацій/векселів</t>
  </si>
  <si>
    <t>Надходження від відсотків за залишками коштів на депозитних рахунках</t>
  </si>
  <si>
    <t>5.1</t>
  </si>
  <si>
    <t>план</t>
  </si>
  <si>
    <t>факт</t>
  </si>
  <si>
    <t>відхилення, +/-</t>
  </si>
  <si>
    <t>відхилення, +,-</t>
  </si>
  <si>
    <t>відхилення, %</t>
  </si>
  <si>
    <t>відхилення, 
%</t>
  </si>
  <si>
    <t>відхилення,
%</t>
  </si>
  <si>
    <t>Відхилення, +,-</t>
  </si>
  <si>
    <t>Відхилення, %</t>
  </si>
  <si>
    <t>_________________</t>
  </si>
  <si>
    <t>Розшифровка до розділу  IV. "Капітальні інвестиції" за джерелами надходження</t>
  </si>
  <si>
    <t>придбання (виготовлення) основних засобів,  усього, у тому числі:</t>
  </si>
  <si>
    <t>Усього доходів</t>
  </si>
  <si>
    <t>Усього видатків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</si>
  <si>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ОТГ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</si>
  <si>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</si>
  <si>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</si>
  <si>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Факт наростаючим підсумком з початку року</t>
  </si>
  <si>
    <t xml:space="preserve">Нараховані до сплати податки та збори до Державного бюджету України (податкові платежі) </t>
  </si>
  <si>
    <t>2020 рік</t>
  </si>
  <si>
    <t>Факт 2020 року</t>
  </si>
  <si>
    <t>2021 рік</t>
  </si>
  <si>
    <t>Звітний період 2021 рік</t>
  </si>
  <si>
    <t>План 2021 року</t>
  </si>
  <si>
    <t>Факт 2021 року</t>
  </si>
  <si>
    <t>тис. грн  (без ПДВ)</t>
  </si>
  <si>
    <t>1</t>
  </si>
  <si>
    <t>кошти державного бюджету від Національної служби здоров'я України</t>
  </si>
  <si>
    <t>2</t>
  </si>
  <si>
    <r>
      <t xml:space="preserve">кошти від власних надходжень </t>
    </r>
    <r>
      <rPr>
        <i/>
        <sz val="12"/>
        <rFont val="Times New Roman"/>
        <family val="1"/>
        <charset val="204"/>
      </rPr>
      <t>(стажування лікарів-інтернів та медичне обслуговування іноземних громадян)</t>
    </r>
  </si>
  <si>
    <t>3</t>
  </si>
  <si>
    <t>відшкодування по нещасним випадкам на виробництві і за скоєння злочину</t>
  </si>
  <si>
    <t>кошти медичної субвенції з державного бюджету</t>
  </si>
  <si>
    <t xml:space="preserve">кошти  бюджету Вінницької міської обєднаної територіальної громади (ВМОТГ)/бюджету Вінницької міської  територіальної громади (ВМТГ) </t>
  </si>
  <si>
    <t>4</t>
  </si>
  <si>
    <r>
      <t>кошти орендарів</t>
    </r>
    <r>
      <rPr>
        <i/>
        <sz val="12"/>
        <rFont val="Times New Roman"/>
        <family val="1"/>
        <charset val="204"/>
      </rPr>
      <t xml:space="preserve"> (відшкодування за енергоносії)</t>
    </r>
  </si>
  <si>
    <t>5</t>
  </si>
  <si>
    <t>кошти отримані від реалізації майна</t>
  </si>
  <si>
    <t>6</t>
  </si>
  <si>
    <t>благодійні внески</t>
  </si>
  <si>
    <t>7</t>
  </si>
  <si>
    <t>надходження від відсотків за залишками коштів на поточних рахунках</t>
  </si>
  <si>
    <t>надходження від відсотків за залишками коштів на депозитних рахунках</t>
  </si>
  <si>
    <t xml:space="preserve">нарахування амортизації на безоплатно отримані активи </t>
  </si>
  <si>
    <t>оприбуткування активів від ліквідації</t>
  </si>
  <si>
    <r>
      <t xml:space="preserve">витрати, пов'язані з використанням автомобілів </t>
    </r>
    <r>
      <rPr>
        <i/>
        <sz val="12"/>
        <rFont val="Times New Roman"/>
        <family val="1"/>
        <charset val="204"/>
      </rPr>
      <t>(бензин, дизельне паливо)</t>
    </r>
  </si>
  <si>
    <t>предмети, матеріали, обладнання та інвентар (принтери, меблі, сервер)</t>
  </si>
  <si>
    <t xml:space="preserve">бланки медичні та бухгалтерські </t>
  </si>
  <si>
    <t>папір</t>
  </si>
  <si>
    <t>канцелярські товари</t>
  </si>
  <si>
    <t>миючі засоби</t>
  </si>
  <si>
    <t>будівельні матеріали</t>
  </si>
  <si>
    <t>господарські товари, енергозберігаючі лампочки</t>
  </si>
  <si>
    <t>технічний інвентар</t>
  </si>
  <si>
    <t>набір хірургічний для операційних блоків № 2,5 компл.</t>
  </si>
  <si>
    <t>м'який інвентар</t>
  </si>
  <si>
    <t>медикаменти та перев'язувальні матеріали</t>
  </si>
  <si>
    <t xml:space="preserve">продукти харчування </t>
  </si>
  <si>
    <t xml:space="preserve">оплата природнього газу 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</si>
  <si>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</si>
  <si>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</si>
  <si>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</si>
  <si>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оплата інших енергоносіїв</t>
  </si>
  <si>
    <t>оренда майна</t>
  </si>
  <si>
    <r>
      <t xml:space="preserve">витрати, пов'язані з використанням автомобілів </t>
    </r>
    <r>
      <rPr>
        <i/>
        <sz val="12"/>
        <rFont val="Times New Roman"/>
        <family val="1"/>
        <charset val="204"/>
      </rPr>
      <t>(технічне обслуговування та ремонт)</t>
    </r>
  </si>
  <si>
    <t>страхування водіїв, автотранспорту, на випадок СНіДу, членів добровільних пожежних дружин, на випадок гепатиту</t>
  </si>
  <si>
    <t>обстеження ургентних хворих (КТ)</t>
  </si>
  <si>
    <t>оплата послуг (крім комунальних): ремонт обладнання, поточні рем.та ін.</t>
  </si>
  <si>
    <t>послуги архіву</t>
  </si>
  <si>
    <t>послуги охорони</t>
  </si>
  <si>
    <t>ремонт медичного обладнання та поточний ремонт приміщень</t>
  </si>
  <si>
    <t>обслуговування медичного обладнання</t>
  </si>
  <si>
    <t>метрологічна повірка медичного обладнання</t>
  </si>
  <si>
    <t>обслуговування ліфту</t>
  </si>
  <si>
    <t>дератизація, дезинфекція</t>
  </si>
  <si>
    <t>сигналізація</t>
  </si>
  <si>
    <t>атестація робочих місць</t>
  </si>
  <si>
    <t>обстеження мед.працівників</t>
  </si>
  <si>
    <t>заходи по радіаційній безпеці</t>
  </si>
  <si>
    <t>оформлення дозволів</t>
  </si>
  <si>
    <t>обрізка дерев</t>
  </si>
  <si>
    <t>ТО диз.генератора, газового обладн., аварійного освітлення, перев.і випробування пожеж.гідрантів, ел.вимірювання</t>
  </si>
  <si>
    <t>вилучення дорогоцінних металів</t>
  </si>
  <si>
    <t>інформаційно-консультативні послуги</t>
  </si>
  <si>
    <t>оренда рентгенустановки</t>
  </si>
  <si>
    <t>утилізація ламп, мед.відходів</t>
  </si>
  <si>
    <t>оплата послуг про проектуванню, монтажу системи блискавкозахисту</t>
  </si>
  <si>
    <t>заходи підтримки громадського здоров'я</t>
  </si>
  <si>
    <t>оплата послуг (крім комунальних): ремонт облад, поточні ремонти та ін.</t>
  </si>
  <si>
    <t>демонтаж мед.обладн., виготовл.енергетичного сертифікату, перевезення працівників, ремонт ШВЛ</t>
  </si>
  <si>
    <t>інформатизація</t>
  </si>
  <si>
    <t>гістологічне дослідження (патанатомія)</t>
  </si>
  <si>
    <t>витрати на відрядження (проїзний - поповнення безконтактної неперсоніфікованої смарт-карти на проїзд)</t>
  </si>
  <si>
    <t>навчання у сфері цивільного захисту та охорони праці</t>
  </si>
  <si>
    <t>роботи з оцінки техн.стану, виготовл.тех.паспорту на будівлю лікарні, виг.проект-кошт.док. мережі ел.постач.</t>
  </si>
  <si>
    <t>благоустрій території</t>
  </si>
  <si>
    <t>поточний ремонт нейрохірургічного відділення</t>
  </si>
  <si>
    <t>послуги з прибирання після будівництва</t>
  </si>
  <si>
    <t>встановл.ліцензійного ПЗ МІС "Д-р Елекс"</t>
  </si>
  <si>
    <t>предмети, матеріали, обладнання, інвентар, господарські товари (принтери, меблі, сервер)</t>
  </si>
  <si>
    <t>канцелярські товари, папір</t>
  </si>
  <si>
    <t>передплата періодичних видань</t>
  </si>
  <si>
    <t>оплата за отримання ліцензії</t>
  </si>
  <si>
    <t>витрати на зв'язок</t>
  </si>
  <si>
    <t>супровід програмного забезпечення</t>
  </si>
  <si>
    <t>перезарядка картриджів</t>
  </si>
  <si>
    <t>ТО ПК, оргтехніки</t>
  </si>
  <si>
    <t>банківське обслуговування, обслуговування особового рахунку</t>
  </si>
  <si>
    <t>післядипломна перепідготовка кадрів</t>
  </si>
  <si>
    <t>відшкодування пільгових пенсій</t>
  </si>
  <si>
    <t>лікарняні листи перші 5 днів</t>
  </si>
  <si>
    <t>ремонт обладнання, поточні ремонти та ін.</t>
  </si>
  <si>
    <t>Директор КНП "ВМКЛ ШМД"</t>
  </si>
  <si>
    <t>1.1.1</t>
  </si>
  <si>
    <r>
      <t xml:space="preserve">витрати, пов'язані з використанням автомобілів </t>
    </r>
    <r>
      <rPr>
        <i/>
        <sz val="14"/>
        <rFont val="Times New Roman"/>
        <family val="1"/>
        <charset val="204"/>
      </rPr>
      <t>(бензин, дизельне паливо)</t>
    </r>
  </si>
  <si>
    <t>1.1.2</t>
  </si>
  <si>
    <t>1.1.3</t>
  </si>
  <si>
    <t>1.1.4</t>
  </si>
  <si>
    <t>1.2.1</t>
  </si>
  <si>
    <t>господарські товари, енергозберігаючі лампочки, картриджі, миючі засоби</t>
  </si>
  <si>
    <t>1.2.2</t>
  </si>
  <si>
    <t>1.2.3</t>
  </si>
  <si>
    <t>1.2.5</t>
  </si>
  <si>
    <t>витрати, пов'язані з використанням автомобілів (ТО, ремонт)</t>
  </si>
  <si>
    <t>страхування водіїв, автотранспорту, на випадок СНіДу, членів ДПД</t>
  </si>
  <si>
    <t>охоронні послуги</t>
  </si>
  <si>
    <t>ремонт медичного обладнання</t>
  </si>
  <si>
    <t>супровід програм, обслуговув.прогр.D-r Elekc</t>
  </si>
  <si>
    <t>витрати на відрядження</t>
  </si>
  <si>
    <t>1.3.2</t>
  </si>
  <si>
    <t>1.3.3</t>
  </si>
  <si>
    <t xml:space="preserve">Відрахування на соціальні заходи </t>
  </si>
  <si>
    <t>2.1.1</t>
  </si>
  <si>
    <t>2.1.2</t>
  </si>
  <si>
    <t>2.1.3</t>
  </si>
  <si>
    <t>2.1.4</t>
  </si>
  <si>
    <t>2.2.1</t>
  </si>
  <si>
    <t>3.1.1</t>
  </si>
  <si>
    <r>
      <t xml:space="preserve">витрати, пов'язані з використанням автомобілів </t>
    </r>
    <r>
      <rPr>
        <i/>
        <sz val="14"/>
        <rFont val="Times New Roman"/>
        <family val="1"/>
        <charset val="204"/>
      </rPr>
      <t>(технічне обслуговування та ремонт)</t>
    </r>
  </si>
  <si>
    <t>обстеження медичних працівників</t>
  </si>
  <si>
    <t>ТО диз.генератора, газового обладн., аварійного освітлення, перевірка і випробування пожеж.гідрантів, ел.вимірювання</t>
  </si>
  <si>
    <t>господарські товари,енергозберігаючі лампочки</t>
  </si>
  <si>
    <t>Інші адміністративні витрати, в т.ч.:</t>
  </si>
  <si>
    <t>супровід програм</t>
  </si>
  <si>
    <t>обслуговування банку</t>
  </si>
  <si>
    <t>навчання у сфері цивільного захисту, охорони праці</t>
  </si>
  <si>
    <t>Залишок матеріалів, придбаних у минулих періодах за рахунок коштів медичної субвенції з державного бюджету</t>
  </si>
  <si>
    <t>Собівартість реалізованої продукції (товарів, робіт, послуг):</t>
  </si>
  <si>
    <t>4.1.1</t>
  </si>
  <si>
    <t>предмети, матеріали, обладнання та інвентар</t>
  </si>
  <si>
    <t>Кошти орендарів (відшкодування за енергоносії)</t>
  </si>
  <si>
    <t>господарські товари,енергозберігаючі лампочки, технічний інвентар</t>
  </si>
  <si>
    <t>Кошти отримані від реалізації майна</t>
  </si>
  <si>
    <t>господарські товари</t>
  </si>
  <si>
    <t>бланки</t>
  </si>
  <si>
    <t>канцтовари</t>
  </si>
  <si>
    <t>Інші витрати:</t>
  </si>
  <si>
    <t>ремонт обладнання, поточні ремонти та ін.послуги</t>
  </si>
  <si>
    <t>Інші адміністративні витрати, усього, в т.ч.:</t>
  </si>
  <si>
    <t>післядипломна перепідготовка кадрів, навчання</t>
  </si>
  <si>
    <t>предмети, матеріали, обладнання та інвентар, господарські товари</t>
  </si>
  <si>
    <t>інші послуги</t>
  </si>
  <si>
    <t>Відшкодування по нещасним випадкам на виробництві і за скоєння злочину</t>
  </si>
  <si>
    <t>Нарахування амортизації на безоплатно отримані активи</t>
  </si>
  <si>
    <t>Амортизація основних засобів</t>
  </si>
  <si>
    <t>Амортизація інших необоротних активів</t>
  </si>
  <si>
    <t>7.1</t>
  </si>
  <si>
    <t>7.1.1</t>
  </si>
  <si>
    <t>8.1</t>
  </si>
  <si>
    <t>8.</t>
  </si>
  <si>
    <t>8.1.1</t>
  </si>
  <si>
    <t>8.2</t>
  </si>
  <si>
    <t>9.</t>
  </si>
  <si>
    <t>9.1</t>
  </si>
  <si>
    <t>9.1.1</t>
  </si>
  <si>
    <t>9.2</t>
  </si>
  <si>
    <t>10.</t>
  </si>
  <si>
    <t>10.1</t>
  </si>
  <si>
    <t>11.</t>
  </si>
  <si>
    <t>12.</t>
  </si>
  <si>
    <t>12.1</t>
  </si>
  <si>
    <t xml:space="preserve">Кошти  бюджету Вінницької міської обєднаної територіальної громади (ВМОТГ) / бюджету Вінницької міської  територіальної громади (ВМТГ) </t>
  </si>
  <si>
    <t>Залишок матеріалів, придбаних у минулих періодах за рахунок коштів ВМОТГ</t>
  </si>
  <si>
    <r>
      <t>кошти від власних надходжень</t>
    </r>
    <r>
      <rPr>
        <i/>
        <sz val="14"/>
        <rFont val="Times New Roman"/>
        <family val="1"/>
        <charset val="204"/>
      </rPr>
      <t xml:space="preserve"> (стажування лікарів-інтернів та медичне обслуговування іноземних громадян)</t>
    </r>
  </si>
  <si>
    <t>кошти субвенції з державного бюджету</t>
  </si>
  <si>
    <t>кошти орендарів (відшкодування за енергоносії)</t>
  </si>
  <si>
    <t>кошти  бюджету Вінницької міської обєднаної територіальної громади (ВМОТГ) - ВМТГ</t>
  </si>
  <si>
    <t>кошти НСЗУ</t>
  </si>
  <si>
    <t>світильник хірургічний LUCEA 50 мобільний з акумулятором (LCA 50 MOBILE B)</t>
  </si>
  <si>
    <t>світильник хірургічний LUCEA 100 мобільний з акумулятором  (LCA 100 MOBILE B)</t>
  </si>
  <si>
    <t>апарат штучної вентиляції легенів (ШВЛ) Evita V300 у комплекті</t>
  </si>
  <si>
    <t>апарат ШBЛ  Savina 300  у комплекті</t>
  </si>
  <si>
    <t xml:space="preserve">монітор пацієнтаVista 120 у комплекті </t>
  </si>
  <si>
    <t>система моніторингу  стану пацієнта Vista 120 у комплекті - 15 шт, центральна станція моніторингу INFINITI Central Station - 1 шт у комплекті</t>
  </si>
  <si>
    <t>аспіратор  медичний Evac 40 у комплекті</t>
  </si>
  <si>
    <t xml:space="preserve">наркозно-дихальний апарат: у комплекті:  апарат наркозно-дихальний Primus  у комплекті,  монітор  пацієнта Vista 120 у комплекті </t>
  </si>
  <si>
    <t xml:space="preserve">наркозно-дихальний апарат у комплекті: апарат наркозно-дихальний Primus  у комплекті,монітор  пацієнта Vista 120 у комплекті </t>
  </si>
  <si>
    <t xml:space="preserve">наркозно-дихальний апарат у комплекті: апарат наркозно-дихальний Fabius Tiro   у комплекті,монітор  пацієнта Vista 120 у комплекті </t>
  </si>
  <si>
    <t>стіл операційний з функцією повздовжнього зсуву у комплекті</t>
  </si>
  <si>
    <t>оперстіл Meera EU без функції автодрайву у комплекті (Maquet GmbH)(Сужоу Ко Лтд)</t>
  </si>
  <si>
    <t>оперстіл Alphaclassic Pro з функцією поздовжнього зсуву у комплекті (Maquet GmbH)(Сужоу Ко Лтд)</t>
  </si>
  <si>
    <t>ларингоскоп</t>
  </si>
  <si>
    <t>система рентгенівська діагностична OPERA RT 20</t>
  </si>
  <si>
    <t>рентгенівський діагностичний апарат стаціонарний Calypso</t>
  </si>
  <si>
    <t>електрокардіограф Eli 230</t>
  </si>
  <si>
    <t>гематологічний аналізатор Elite 3</t>
  </si>
  <si>
    <t>апарат ШBЛ  HAMILTON - C6  у комплекті</t>
  </si>
  <si>
    <t>апарат ультразвуковий з набором датчиків СХ 50</t>
  </si>
  <si>
    <t>комплект обладнання для проведення досліджень методом ІФА</t>
  </si>
  <si>
    <t>автоклав- стерилізатор паровий на 75 л</t>
  </si>
  <si>
    <t>холодильник з мороз.камерою</t>
  </si>
  <si>
    <t>дозатор</t>
  </si>
  <si>
    <t>аквадистилятор електричний</t>
  </si>
  <si>
    <t>термостат сухоповітряний ТС-80</t>
  </si>
  <si>
    <t>лайтбокс "ЗОНА ОЧІКУВАННЯ" 5050х600х600мм Трьохстороння засвітка</t>
  </si>
  <si>
    <t>лайтбокс "Реєстратура"</t>
  </si>
  <si>
    <t>лайтбокс "НАД Гардеробом"</t>
  </si>
  <si>
    <t>Лайтбокс "НАВІГАЦІЯ" "РОЗКЛАД"900х1900х90мм односторонній</t>
  </si>
  <si>
    <t>герб Вінниці світловий 700х600мм</t>
  </si>
  <si>
    <t>букви плоскорельєфні акрил прозорий "Лікарня швидкої медичної допомоги"</t>
  </si>
  <si>
    <t>навігація 500х750х6 акрил</t>
  </si>
  <si>
    <t>навігація 2200х200х6 акрил</t>
  </si>
  <si>
    <t>рецепція 4650*3115*Н1200мм</t>
  </si>
  <si>
    <t>розділова стійка 8175*350*Н1100мм</t>
  </si>
  <si>
    <t>стійка тумба для гардеробу</t>
  </si>
  <si>
    <t>аспіратор хірургічний Evac 40</t>
  </si>
  <si>
    <t>коробки для стерилізації та зберігання стерильного інструментарію</t>
  </si>
  <si>
    <t>термодрукарська машина для упаковки SteriPack 85</t>
  </si>
  <si>
    <t>ультрозвукова система для очищення</t>
  </si>
  <si>
    <t>система для чотирьох операційних залів для відображення, запису, збереження та обміну відео, аудіо та медичних даних між операційнимизалами і зовнішніми приміщеннями з діагностичним медичним обладнанням, яка монтується у межах операційної зали і кімнати зв'язку, та інтегрується з інформаційно - аналітичною системою лікарні</t>
  </si>
  <si>
    <t>функціональне ліжко Eleganza 1</t>
  </si>
  <si>
    <t>багатофункціональна каталка EMERGO 6270</t>
  </si>
  <si>
    <t>каталка медична функціональна VELO BASIC</t>
  </si>
  <si>
    <t>універсальний стіл для оглядів і обстеження 4040X. Габарити 200см х 75/80/90см. Діапазон висоти 40 см- 95 см, електропривід.</t>
  </si>
  <si>
    <t>кушетка медична КМ-4 . Габаритні розміри (ДхШхВ): 1950х800х830 мм</t>
  </si>
  <si>
    <t>кушетка медична, оглядова КМ-1. Розміри (ДхШхВ):1950х650х650 мм</t>
  </si>
  <si>
    <t>каталка для перевезення тіл померлих Z 7000 з кришкою</t>
  </si>
  <si>
    <t>ММ4.200 Стіл-мийка ММ-2.2. Стіл-мийка потрійна.</t>
  </si>
  <si>
    <t>анестезіологічний простий візок серії 300 Insausti</t>
  </si>
  <si>
    <t xml:space="preserve">візок для зберігання зондів Insausti </t>
  </si>
  <si>
    <t>простий візок для невідкладної допомоги серії 100 Insausti</t>
  </si>
  <si>
    <t>стіл виробничий С-1500х700х900-П</t>
  </si>
  <si>
    <t>стіл виробничий з вирізом С-1500х700х900-П з вирізом</t>
  </si>
  <si>
    <t>мийка - тумба на 2 ємності та ультразвукову мийку С-1500х700х900-П з вирізом</t>
  </si>
  <si>
    <t>панель на стіну ПН-2800х700х1,5</t>
  </si>
  <si>
    <t>полиця навісна з розсувними дверима ПНД2-1400х300х400</t>
  </si>
  <si>
    <t>стіл виробничий С-1200х750х900-П</t>
  </si>
  <si>
    <t>стіл виробничий С-1900х600х900-П</t>
  </si>
  <si>
    <t>візок на 2 полички відкритий ВН2-900х600х900</t>
  </si>
  <si>
    <t>стіл виробничий С-800х500х900-П</t>
  </si>
  <si>
    <t>стелаж виробничий СжН-4-1500х300х1800</t>
  </si>
  <si>
    <t>стелаж виробничий СжН-4-1000х500х1800</t>
  </si>
  <si>
    <t>стіл виробничий з 3-ма ящиками С-1800х700х900-3Я</t>
  </si>
  <si>
    <t>стіл виробничий з LED підсвічуванням СКТН-1400х700х900-ПLED</t>
  </si>
  <si>
    <t>стелаж виробничий СжН-4-750х500х1800</t>
  </si>
  <si>
    <t>стіл пакувальний з надбудовою та LED підсвіткою СПН-1800х800х900/1930-LED</t>
  </si>
  <si>
    <t>стіл виробничий СР-800х500х900-П</t>
  </si>
  <si>
    <t>візок для контейнерів герметичний ВКН-2х3-700х680х1200</t>
  </si>
  <si>
    <t>мийка-тумба технічна МТН1-500х500х500-400х400х200</t>
  </si>
  <si>
    <t>шафа для прибирального інвентаря ШНІ-800х500х1800</t>
  </si>
  <si>
    <t>полиця навісна ПН2-5-1800х200х300</t>
  </si>
  <si>
    <t>лавка для перевдягання ЛН.304-1500х380х450</t>
  </si>
  <si>
    <t>шафа одягова 2-х секційна ШОНж-2-600х500х1800</t>
  </si>
  <si>
    <t>шафа одягова 1-но секційна ШОНж-1-300х500х1800</t>
  </si>
  <si>
    <t>мийка - тумба на 2 ємності МТНД2-2-1400х700х900</t>
  </si>
  <si>
    <t>бенч-система для сидіння Korner (сидіння та спинка перфорований метал з фарбуванням, столик з пластиковим покриттям, опори полірований алюміній, підлокітники полірований алюміній). 2330х700х880</t>
  </si>
  <si>
    <t>візок для cyxoї чистої білизни. Габарити: 1810х720х800</t>
  </si>
  <si>
    <t>візок для мокрої білизни. Габарити: 730х800х600</t>
  </si>
  <si>
    <t>візок для контейнерів герметичний 900х650х1200</t>
  </si>
  <si>
    <t>устаткування зворотній осмос Ekosoft Robust 1000 в комплекті з монтажем</t>
  </si>
  <si>
    <t>професійний прасувальний стіл 1100х380 , Габаритні розміри:1550х580х1070 мм, Напруга: 5,5 кВт;   ( маса=0,007)</t>
  </si>
  <si>
    <t>бар'єрна прально-віджимна машина з навантаженням 24кг та обсягом барабана 240 літрів.  Габарити: 1455х1020х1145. Номін. потужність: 20. Напруга: 400В</t>
  </si>
  <si>
    <t xml:space="preserve">бар'єрна прально-віджимна машина з авантаженням 18кг та обсягом барабана 180 літрів. 
</t>
  </si>
  <si>
    <t>промислова прасувальна машина з продуктивністю 62 кг/год,  мікропроцесорне управління,  режим автоматичного охолодження катка до безпечної температури.  Габарити: 1110х2084х754</t>
  </si>
  <si>
    <t>дозатор для 6 насосів</t>
  </si>
  <si>
    <t>металл под  FXB 240</t>
  </si>
  <si>
    <t>металл под  FXB 180</t>
  </si>
  <si>
    <t>промислова сушильна машина з завантаженням 35кг та обсягом барабана 680 літрів.  Габарити: 1975х1490х965, номін. потужність: 37.  Напруга: 400В</t>
  </si>
  <si>
    <t>монітор пацієнта (4 шт.)</t>
  </si>
  <si>
    <t>коагулометр портативний з Док-станцією</t>
  </si>
  <si>
    <t>шприцевий насос інфузійний SEP-21 S Plus 1 комплект</t>
  </si>
  <si>
    <t>медична термошафа, шт.</t>
  </si>
  <si>
    <t>крісло медичне багатофункціональне пересувне, шт.</t>
  </si>
  <si>
    <t>крісло медичне багатофункціональне</t>
  </si>
  <si>
    <t>шафа для зберігання ендоскопів, шт.</t>
  </si>
  <si>
    <t>ендоскопічна система в комплекті</t>
  </si>
  <si>
    <t>підйомник пацієнта, шт.</t>
  </si>
  <si>
    <t>система обігріву пацієнта, комплект</t>
  </si>
  <si>
    <t>венозний сканер, шт.</t>
  </si>
  <si>
    <t>медичний ендоскопічний лазерний літотриптер, комплект</t>
  </si>
  <si>
    <t>бронхоскоп FB-15RBS, комплект</t>
  </si>
  <si>
    <t>сервер для забезпечення роботи КТ, шт.</t>
  </si>
  <si>
    <t>комплекс дiагностичний телеметричний "Тредекс" канал ЕЕГ радiотелеметричний,16 кан., шт.</t>
  </si>
  <si>
    <t>системні блоки (для МІС "Доктор Елекс"), шт.</t>
  </si>
  <si>
    <t>реконструкція мережі електропостачання</t>
  </si>
  <si>
    <t>капітальний ремонт частини приміщень в рамках проекту EMERGENCY-2020</t>
  </si>
  <si>
    <t>світильник хірургічний LUCEA 50 мобільний з акумулятором</t>
  </si>
  <si>
    <t>світильник хірургічний LUCEA 100 мобільний з акумулятором</t>
  </si>
  <si>
    <t>апарат ШВЛ Evita V300 у комплекті</t>
  </si>
  <si>
    <t>лайтбокс "НАВІГАЦІЯ" "РОЗКЛАД"900х1900х90мм Односторонній</t>
  </si>
  <si>
    <t xml:space="preserve">бар'єрна прально-віджимна машина з авантаженням 18кг та обсягом барабана 180 літрів. </t>
  </si>
  <si>
    <t>універсальний стіл для оглядів і обстеження 4040X. Габарити 200см х 75/80/90см. Діапазон висоти 40 см- 95 см, електропривід</t>
  </si>
  <si>
    <t xml:space="preserve">капітальний ремонт частини приміщень в КНП «Вінницька міська клінічна лікарня швидкої медичної допомоги» в рамках проекту EMERGENCY-2020 </t>
  </si>
  <si>
    <t xml:space="preserve">Реконструкція мережі електропостачання </t>
  </si>
  <si>
    <t>Інші джерела (кошти НСЗУ)</t>
  </si>
  <si>
    <t>Бюджетне фінансування (кошти ВМТГ)</t>
  </si>
  <si>
    <t>Олександр ФОМІН</t>
  </si>
  <si>
    <t>4.1.2</t>
  </si>
  <si>
    <t>4.1.3</t>
  </si>
  <si>
    <t>4.1.4</t>
  </si>
  <si>
    <t>4.2</t>
  </si>
  <si>
    <t>4.2.1</t>
  </si>
  <si>
    <t>4.2.2</t>
  </si>
  <si>
    <t>4.2.3</t>
  </si>
  <si>
    <t>4.2.4</t>
  </si>
  <si>
    <t>4.3</t>
  </si>
  <si>
    <t>4.3.1</t>
  </si>
  <si>
    <t>5.1.1</t>
  </si>
  <si>
    <t>6.</t>
  </si>
  <si>
    <t>6.2</t>
  </si>
  <si>
    <t xml:space="preserve">7. </t>
  </si>
  <si>
    <t>8.2.1</t>
  </si>
  <si>
    <t>9.3</t>
  </si>
  <si>
    <t>9.3.1</t>
  </si>
  <si>
    <t>9.4</t>
  </si>
  <si>
    <t>9.4.1</t>
  </si>
  <si>
    <t>10.1.1</t>
  </si>
  <si>
    <t>10.3</t>
  </si>
  <si>
    <t>10.3.1</t>
  </si>
  <si>
    <t>1.3.1</t>
  </si>
  <si>
    <t>11.1</t>
  </si>
  <si>
    <t>11.1.1</t>
  </si>
  <si>
    <t>11.2</t>
  </si>
  <si>
    <t>11.2.1</t>
  </si>
  <si>
    <t>13.</t>
  </si>
  <si>
    <t>14.</t>
  </si>
  <si>
    <t>14.1</t>
  </si>
  <si>
    <t>14.1.1</t>
  </si>
  <si>
    <t>14.2</t>
  </si>
  <si>
    <t>14.2.1</t>
  </si>
  <si>
    <t>6.1.1</t>
  </si>
  <si>
    <t>6.2.1</t>
  </si>
  <si>
    <r>
      <t xml:space="preserve">Кошти від власних надходжень </t>
    </r>
    <r>
      <rPr>
        <b/>
        <i/>
        <sz val="16"/>
        <rFont val="Times New Roman"/>
        <family val="1"/>
        <charset val="204"/>
      </rPr>
      <t>(стажування лікарів-інтернів та медичне обслуговування іноземних громадян)</t>
    </r>
  </si>
  <si>
    <t>7.1.2</t>
  </si>
  <si>
    <t>7.1.3</t>
  </si>
  <si>
    <t>7.1.5</t>
  </si>
  <si>
    <t>12.1.1</t>
  </si>
  <si>
    <t>13.1.1</t>
  </si>
  <si>
    <t>12.1.2</t>
  </si>
  <si>
    <t>13.1</t>
  </si>
  <si>
    <t>метрологічна повірка медичного обладнання, повірка лічильників</t>
  </si>
  <si>
    <t>заходи по радіаційній безпеці, проведення держекспертизи ядерної та радіац.безпеки</t>
  </si>
  <si>
    <t>ТО диз.генератора, газового обладн., аварійного освітлення, перев.і випробування пожеж.гідрантів, дозоформ. параметри, посл.визнач.в повітрі міді,свинцю і т.п., ел.вимірювання, ТО вогнегасн., встановл.відеокамер</t>
  </si>
  <si>
    <t>інформаціно-консультативні послуги</t>
  </si>
  <si>
    <t>1.1.5</t>
  </si>
  <si>
    <t>програма "Стоп-грип"</t>
  </si>
  <si>
    <t xml:space="preserve">інформатизація </t>
  </si>
  <si>
    <t>2.1.5</t>
  </si>
  <si>
    <r>
      <t>Кошти державного бюджету (</t>
    </r>
    <r>
      <rPr>
        <b/>
        <i/>
        <sz val="16"/>
        <rFont val="Times New Roman"/>
        <family val="1"/>
        <charset val="204"/>
      </rPr>
      <t>відшкодування лікарям-інтернам за проходження інтернатури</t>
    </r>
    <r>
      <rPr>
        <b/>
        <sz val="16"/>
        <rFont val="Times New Roman"/>
        <family val="1"/>
        <charset val="204"/>
      </rPr>
      <t>)</t>
    </r>
  </si>
  <si>
    <t>Благодійні внески (натура)</t>
  </si>
  <si>
    <r>
      <t xml:space="preserve">кошти державного бюджету </t>
    </r>
    <r>
      <rPr>
        <i/>
        <sz val="12"/>
        <rFont val="Times New Roman"/>
        <family val="1"/>
        <charset val="204"/>
      </rPr>
      <t>(відшкодування лікарям-інтернам за проходження інтернатури)</t>
    </r>
    <r>
      <rPr>
        <sz val="12"/>
        <rFont val="Times New Roman"/>
        <family val="1"/>
        <charset val="204"/>
      </rPr>
      <t xml:space="preserve"> </t>
    </r>
  </si>
  <si>
    <t xml:space="preserve">ЗВІТ 
 про виконання показників фінансового плану комунального некомерційного підприємства                                                                                                                                                                                                                                                                                                                                                   "Вінницька міська клінічна лікарня швидкої медичної допомоги"
за 2021 рік
        </t>
  </si>
  <si>
    <r>
      <t>кошти державного бюджету (</t>
    </r>
    <r>
      <rPr>
        <i/>
        <sz val="13"/>
        <color theme="1"/>
        <rFont val="Times New Roman"/>
        <family val="1"/>
        <charset val="204"/>
      </rPr>
      <t>відшкодування лікарям-інтернам за проходження інтернатури</t>
    </r>
    <r>
      <rPr>
        <sz val="13"/>
        <color theme="1"/>
        <rFont val="Times New Roman"/>
        <family val="1"/>
        <charset val="204"/>
      </rPr>
      <t xml:space="preserve">) </t>
    </r>
  </si>
  <si>
    <r>
      <t xml:space="preserve">Чистий дохід від реалізації продукції (товарів, робіт, послуг) </t>
    </r>
    <r>
      <rPr>
        <sz val="14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</si>
  <si>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4"/>
        <color theme="1"/>
        <rFont val="Times New Roman"/>
        <family val="1"/>
        <charset val="204"/>
      </rPr>
      <t xml:space="preserve"> (розшифрувати)</t>
    </r>
  </si>
  <si>
    <r>
      <rPr>
        <b/>
        <sz val="14"/>
        <color theme="1"/>
        <rFont val="Times New Roman"/>
        <family val="1"/>
        <charset val="204"/>
      </rPr>
      <t>Фінансові витрати</t>
    </r>
    <r>
      <rPr>
        <sz val="14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</si>
  <si>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4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</si>
  <si>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4"/>
        <color theme="1"/>
        <rFont val="Times New Roman"/>
        <family val="1"/>
        <charset val="204"/>
      </rPr>
      <t>(розшифрувати)</t>
    </r>
  </si>
  <si>
    <r>
      <t>інші податки, збори та платежі (</t>
    </r>
    <r>
      <rPr>
        <i/>
        <sz val="14"/>
        <color theme="1"/>
        <rFont val="Times New Roman"/>
        <family val="1"/>
        <charset val="204"/>
      </rPr>
      <t>профспілкові внески</t>
    </r>
    <r>
      <rPr>
        <sz val="14"/>
        <color theme="1"/>
        <rFont val="Times New Roman"/>
        <family val="1"/>
        <charset val="204"/>
      </rPr>
      <t>)</t>
    </r>
  </si>
  <si>
    <r>
      <t>Інші надходження (розшифрувати)</t>
    </r>
    <r>
      <rPr>
        <i/>
        <sz val="14"/>
        <color theme="1"/>
        <rFont val="Times New Roman"/>
        <family val="1"/>
        <charset val="204"/>
      </rPr>
      <t xml:space="preserve"> </t>
    </r>
  </si>
  <si>
    <r>
      <t>інші платежі (</t>
    </r>
    <r>
      <rPr>
        <i/>
        <sz val="14"/>
        <color theme="1"/>
        <rFont val="Times New Roman"/>
        <family val="1"/>
        <charset val="204"/>
      </rPr>
      <t>профспілкові внески</t>
    </r>
    <r>
      <rPr>
        <sz val="14"/>
        <color theme="1"/>
        <rFont val="Times New Roman"/>
        <family val="1"/>
        <charset val="204"/>
      </rPr>
      <t>)</t>
    </r>
  </si>
  <si>
    <r>
      <t>придбання (виготовлення) основних засобів (розшифрувати)</t>
    </r>
    <r>
      <rPr>
        <i/>
        <sz val="14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</si>
  <si>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4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</si>
  <si>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4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4"/>
        <color theme="1"/>
        <rFont val="Times New Roman"/>
        <family val="1"/>
        <charset val="204"/>
      </rPr>
      <t>, у тому числі:</t>
    </r>
  </si>
  <si>
    <t>виконання, %</t>
  </si>
  <si>
    <t>Собівартість реалізованої продукції (товарів, робіт, послуг)</t>
  </si>
  <si>
    <t>предмети, матеріали, обладнання та інвентар, в т.ч.: принтери, меблі, сервер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</si>
</sst>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.0_);_(* \(#,##0.0\);_(* &quot;-&quot;??_);_(@_)"/>
    <numFmt numFmtId="178" formatCode="_(* #,##0_);_(* \(#,##0\);_(* &quot;-&quot;??_);_(@_)"/>
    <numFmt numFmtId="179" formatCode="_(* #,##0.0_);_(* \(#,##0.0\);_(* &quot;-&quot;_);_(@_)"/>
    <numFmt numFmtId="180" formatCode="_-* #,##0.0\ _₴_-;\-* #,##0.0\ _₴_-;_-* &quot;-&quot;?\ _₴_-;_-@_-"/>
  </numFmts>
  <fonts count="99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i/>
      <sz val="13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i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3"/>
      <color theme="0"/>
      <name val="Times New Roman"/>
      <family val="1"/>
      <charset val="204"/>
    </font>
    <font>
      <i/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55"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4" fillId="2" borderId="0" applyNumberFormat="0" applyBorder="0" applyAlignment="0" applyProtection="0"/>
    <xf numFmtId="0" fontId="1" fillId="2" borderId="0" applyNumberFormat="0" applyBorder="0" applyAlignment="0" applyProtection="0"/>
    <xf numFmtId="0" fontId="24" fillId="3" borderId="0" applyNumberFormat="0" applyBorder="0" applyAlignment="0" applyProtection="0"/>
    <xf numFmtId="0" fontId="1" fillId="3" borderId="0" applyNumberFormat="0" applyBorder="0" applyAlignment="0" applyProtection="0"/>
    <xf numFmtId="0" fontId="24" fillId="4" borderId="0" applyNumberFormat="0" applyBorder="0" applyAlignment="0" applyProtection="0"/>
    <xf numFmtId="0" fontId="1" fillId="4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6" borderId="0" applyNumberFormat="0" applyBorder="0" applyAlignment="0" applyProtection="0"/>
    <xf numFmtId="0" fontId="1" fillId="6" borderId="0" applyNumberFormat="0" applyBorder="0" applyAlignment="0" applyProtection="0"/>
    <xf numFmtId="0" fontId="24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9" borderId="0" applyNumberFormat="0" applyBorder="0" applyAlignment="0" applyProtection="0"/>
    <xf numFmtId="0" fontId="1" fillId="9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5" fillId="12" borderId="0" applyNumberFormat="0" applyBorder="0" applyAlignment="0" applyProtection="0"/>
    <xf numFmtId="0" fontId="7" fillId="12" borderId="0" applyNumberFormat="0" applyBorder="0" applyAlignment="0" applyProtection="0"/>
    <xf numFmtId="0" fontId="25" fillId="9" borderId="0" applyNumberFormat="0" applyBorder="0" applyAlignment="0" applyProtection="0"/>
    <xf numFmtId="0" fontId="7" fillId="9" borderId="0" applyNumberFormat="0" applyBorder="0" applyAlignment="0" applyProtection="0"/>
    <xf numFmtId="0" fontId="25" fillId="10" borderId="0" applyNumberFormat="0" applyBorder="0" applyAlignment="0" applyProtection="0"/>
    <xf numFmtId="0" fontId="7" fillId="10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8" fillId="3" borderId="0" applyNumberFormat="0" applyBorder="0" applyAlignment="0" applyProtection="0"/>
    <xf numFmtId="0" fontId="10" fillId="20" borderId="1" applyNumberFormat="0" applyAlignment="0" applyProtection="0"/>
    <xf numFmtId="0" fontId="15" fillId="21" borderId="2" applyNumberFormat="0" applyAlignment="0" applyProtection="0"/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165" fontId="5" fillId="0" borderId="0" applyFont="0" applyFill="0" applyBorder="0" applyAlignment="0" applyProtection="0"/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0" fontId="19" fillId="0" borderId="0" applyNumberFormat="0" applyFill="0" applyBorder="0" applyAlignment="0" applyProtection="0"/>
    <xf numFmtId="171" fontId="27" fillId="0" borderId="0" applyAlignment="0">
      <alignment wrapText="1"/>
    </xf>
    <xf numFmtId="0" fontId="22" fillId="4" borderId="0" applyNumberFormat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8" fillId="7" borderId="1" applyNumberFormat="0" applyAlignment="0" applyProtection="0"/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29" fillId="22" borderId="7">
      <alignment horizontal="left" vertical="center"/>
      <protection locked="0"/>
    </xf>
    <xf numFmtId="49" fontId="29" fillId="22" borderId="7">
      <alignment horizontal="left" vertical="center"/>
    </xf>
    <xf numFmtId="4" fontId="29" fillId="22" borderId="7">
      <alignment horizontal="right" vertical="center"/>
      <protection locked="0"/>
    </xf>
    <xf numFmtId="4" fontId="29" fillId="22" borderId="7">
      <alignment horizontal="right" vertical="center"/>
    </xf>
    <xf numFmtId="4" fontId="30" fillId="22" borderId="7">
      <alignment horizontal="right" vertical="center"/>
      <protection locked="0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" fontId="31" fillId="22" borderId="3">
      <alignment horizontal="right" vertical="center"/>
      <protection locked="0"/>
    </xf>
    <xf numFmtId="4" fontId="31" fillId="22" borderId="3">
      <alignment horizontal="right" vertical="center"/>
    </xf>
    <xf numFmtId="4" fontId="33" fillId="22" borderId="3">
      <alignment horizontal="righ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</xf>
    <xf numFmtId="49" fontId="26" fillId="22" borderId="3">
      <alignment horizontal="left" vertical="center"/>
    </xf>
    <xf numFmtId="49" fontId="30" fillId="22" borderId="3">
      <alignment horizontal="left" vertical="center"/>
      <protection locked="0"/>
    </xf>
    <xf numFmtId="49" fontId="30" fillId="22" borderId="3">
      <alignment horizontal="left" vertical="center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</xf>
    <xf numFmtId="4" fontId="26" fillId="22" borderId="3">
      <alignment horizontal="right" vertical="center"/>
    </xf>
    <xf numFmtId="4" fontId="30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37" fillId="0" borderId="3">
      <alignment horizontal="left" vertical="center"/>
      <protection locked="0"/>
    </xf>
    <xf numFmtId="49" fontId="37" fillId="0" borderId="3">
      <alignment horizontal="left" vertical="center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" fontId="37" fillId="0" borderId="3">
      <alignment horizontal="right" vertical="center"/>
      <protection locked="0"/>
    </xf>
    <xf numFmtId="4" fontId="37" fillId="0" borderId="3">
      <alignment horizontal="right" vertical="center"/>
    </xf>
    <xf numFmtId="4" fontId="38" fillId="0" borderId="3">
      <alignment horizontal="right" vertical="center"/>
      <protection locked="0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" fontId="39" fillId="0" borderId="3">
      <alignment horizontal="right" vertical="center"/>
      <protection locked="0"/>
    </xf>
    <xf numFmtId="4" fontId="39" fillId="0" borderId="3">
      <alignment horizontal="right" vertical="center"/>
    </xf>
    <xf numFmtId="49" fontId="37" fillId="0" borderId="3">
      <alignment horizontal="left" vertical="center"/>
      <protection locked="0"/>
    </xf>
    <xf numFmtId="49" fontId="38" fillId="0" borderId="3">
      <alignment horizontal="left" vertical="center"/>
      <protection locked="0"/>
    </xf>
    <xf numFmtId="4" fontId="37" fillId="0" borderId="3">
      <alignment horizontal="right" vertical="center"/>
      <protection locked="0"/>
    </xf>
    <xf numFmtId="0" fontId="20" fillId="0" borderId="8" applyNumberFormat="0" applyFill="0" applyAlignment="0" applyProtection="0"/>
    <xf numFmtId="0" fontId="17" fillId="23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1" fillId="26" borderId="3">
      <alignment horizontal="right" vertical="center"/>
      <protection locked="0"/>
    </xf>
    <xf numFmtId="4" fontId="41" fillId="27" borderId="3">
      <alignment horizontal="right" vertical="center"/>
      <protection locked="0"/>
    </xf>
    <xf numFmtId="4" fontId="41" fillId="28" borderId="3">
      <alignment horizontal="right" vertical="center"/>
      <protection locked="0"/>
    </xf>
    <xf numFmtId="0" fontId="9" fillId="20" borderId="10" applyNumberFormat="0" applyAlignment="0" applyProtection="0"/>
    <xf numFmtId="49" fontId="26" fillId="0" borderId="3">
      <alignment horizontal="left" vertical="center" wrapText="1"/>
      <protection locked="0"/>
    </xf>
    <xf numFmtId="49" fontId="26" fillId="0" borderId="3">
      <alignment horizontal="left" vertical="center" wrapText="1"/>
      <protection locked="0"/>
    </xf>
    <xf numFmtId="0" fontId="16" fillId="0" borderId="0" applyNumberFormat="0" applyFill="0" applyBorder="0" applyAlignment="0" applyProtection="0"/>
    <xf numFmtId="0" fontId="14" fillId="0" borderId="11" applyNumberFormat="0" applyFill="0" applyAlignment="0" applyProtection="0"/>
    <xf numFmtId="0" fontId="21" fillId="0" borderId="0" applyNumberFormat="0" applyFill="0" applyBorder="0" applyAlignment="0" applyProtection="0"/>
    <xf numFmtId="0" fontId="25" fillId="16" borderId="0" applyNumberFormat="0" applyBorder="0" applyAlignment="0" applyProtection="0"/>
    <xf numFmtId="0" fontId="7" fillId="16" borderId="0" applyNumberFormat="0" applyBorder="0" applyAlignment="0" applyProtection="0"/>
    <xf numFmtId="0" fontId="25" fillId="17" borderId="0" applyNumberFormat="0" applyBorder="0" applyAlignment="0" applyProtection="0"/>
    <xf numFmtId="0" fontId="7" fillId="17" borderId="0" applyNumberFormat="0" applyBorder="0" applyAlignment="0" applyProtection="0"/>
    <xf numFmtId="0" fontId="25" fillId="18" borderId="0" applyNumberFormat="0" applyBorder="0" applyAlignment="0" applyProtection="0"/>
    <xf numFmtId="0" fontId="7" fillId="18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9" borderId="0" applyNumberFormat="0" applyBorder="0" applyAlignment="0" applyProtection="0"/>
    <xf numFmtId="0" fontId="7" fillId="19" borderId="0" applyNumberFormat="0" applyBorder="0" applyAlignment="0" applyProtection="0"/>
    <xf numFmtId="0" fontId="42" fillId="7" borderId="1" applyNumberFormat="0" applyAlignment="0" applyProtection="0"/>
    <xf numFmtId="0" fontId="8" fillId="7" borderId="1" applyNumberFormat="0" applyAlignment="0" applyProtection="0"/>
    <xf numFmtId="0" fontId="43" fillId="20" borderId="10" applyNumberFormat="0" applyAlignment="0" applyProtection="0"/>
    <xf numFmtId="0" fontId="9" fillId="20" borderId="10" applyNumberFormat="0" applyAlignment="0" applyProtection="0"/>
    <xf numFmtId="0" fontId="44" fillId="20" borderId="1" applyNumberFormat="0" applyAlignment="0" applyProtection="0"/>
    <xf numFmtId="0" fontId="10" fillId="20" borderId="1" applyNumberFormat="0" applyAlignment="0" applyProtection="0"/>
    <xf numFmtId="172" fontId="5" fillId="0" borderId="0" applyFont="0" applyFill="0" applyBorder="0" applyAlignment="0" applyProtection="0"/>
    <xf numFmtId="0" fontId="45" fillId="0" borderId="4" applyNumberFormat="0" applyFill="0" applyAlignment="0" applyProtection="0"/>
    <xf numFmtId="0" fontId="11" fillId="0" borderId="4" applyNumberFormat="0" applyFill="0" applyAlignment="0" applyProtection="0"/>
    <xf numFmtId="0" fontId="46" fillId="0" borderId="5" applyNumberFormat="0" applyFill="0" applyAlignment="0" applyProtection="0"/>
    <xf numFmtId="0" fontId="12" fillId="0" borderId="5" applyNumberFormat="0" applyFill="0" applyAlignment="0" applyProtection="0"/>
    <xf numFmtId="0" fontId="47" fillId="0" borderId="6" applyNumberFormat="0" applyFill="0" applyAlignment="0" applyProtection="0"/>
    <xf numFmtId="0" fontId="13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14" fillId="0" borderId="11" applyNumberFormat="0" applyFill="0" applyAlignment="0" applyProtection="0"/>
    <xf numFmtId="0" fontId="49" fillId="21" borderId="2" applyNumberFormat="0" applyAlignment="0" applyProtection="0"/>
    <xf numFmtId="0" fontId="15" fillId="21" borderId="2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0" fillId="23" borderId="0" applyNumberFormat="0" applyBorder="0" applyAlignment="0" applyProtection="0"/>
    <xf numFmtId="0" fontId="17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5" fillId="0" borderId="0"/>
    <xf numFmtId="0" fontId="2" fillId="0" borderId="0"/>
    <xf numFmtId="0" fontId="5" fillId="0" borderId="0"/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1" fillId="3" borderId="0" applyNumberFormat="0" applyBorder="0" applyAlignment="0" applyProtection="0"/>
    <xf numFmtId="0" fontId="18" fillId="3" borderId="0" applyNumberFormat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25" borderId="9" applyNumberFormat="0" applyFont="0" applyAlignment="0" applyProtection="0"/>
    <xf numFmtId="0" fontId="5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8" applyNumberFormat="0" applyFill="0" applyAlignment="0" applyProtection="0"/>
    <xf numFmtId="0" fontId="20" fillId="0" borderId="8" applyNumberFormat="0" applyFill="0" applyAlignment="0" applyProtection="0"/>
    <xf numFmtId="0" fontId="2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73" fontId="57" fillId="0" borderId="0" applyFont="0" applyFill="0" applyBorder="0" applyAlignment="0" applyProtection="0"/>
    <xf numFmtId="174" fontId="5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8" fillId="4" borderId="0" applyNumberFormat="0" applyBorder="0" applyAlignment="0" applyProtection="0"/>
    <xf numFmtId="0" fontId="22" fillId="4" borderId="0" applyNumberFormat="0" applyBorder="0" applyAlignment="0" applyProtection="0"/>
    <xf numFmtId="176" fontId="59" fillId="22" borderId="12" applyFill="0" applyBorder="0">
      <alignment horizontal="center" vertical="center" wrapText="1"/>
      <protection locked="0"/>
    </xf>
    <xf numFmtId="171" fontId="60" fillId="0" borderId="0">
      <alignment wrapText="1"/>
    </xf>
    <xf numFmtId="171" fontId="27" fillId="0" borderId="0">
      <alignment wrapText="1"/>
    </xf>
    <xf numFmtId="0" fontId="2" fillId="0" borderId="0"/>
    <xf numFmtId="0" fontId="2" fillId="0" borderId="0"/>
  </cellStyleXfs>
  <cellXfs count="358">
    <xf numFmtId="0" fontId="0" fillId="0" borderId="0" xfId="0"/>
    <xf numFmtId="0" fontId="65" fillId="22" borderId="3" xfId="0" applyFont="1" applyFill="1" applyBorder="1" applyAlignment="1">
      <alignment horizontal="center" vertical="center" wrapText="1"/>
    </xf>
    <xf numFmtId="0" fontId="62" fillId="0" borderId="3" xfId="0" applyFont="1" applyFill="1" applyBorder="1" applyAlignment="1">
      <alignment horizontal="center" vertical="center"/>
    </xf>
    <xf numFmtId="0" fontId="62" fillId="0" borderId="0" xfId="0" applyFont="1" applyFill="1" applyAlignment="1">
      <alignment vertical="center"/>
    </xf>
    <xf numFmtId="0" fontId="65" fillId="0" borderId="0" xfId="0" applyFont="1" applyFill="1" applyBorder="1" applyAlignment="1">
      <alignment vertical="center"/>
    </xf>
    <xf numFmtId="0" fontId="63" fillId="0" borderId="0" xfId="0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horizontal="center" vertical="center" wrapText="1"/>
    </xf>
    <xf numFmtId="0" fontId="65" fillId="22" borderId="17" xfId="0" applyFont="1" applyFill="1" applyBorder="1" applyAlignment="1">
      <alignment horizontal="center" vertical="center"/>
    </xf>
    <xf numFmtId="0" fontId="65" fillId="22" borderId="17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/>
    </xf>
    <xf numFmtId="0" fontId="65" fillId="22" borderId="3" xfId="0" applyFont="1" applyFill="1" applyBorder="1" applyAlignment="1">
      <alignment horizontal="center" vertical="center"/>
    </xf>
    <xf numFmtId="179" fontId="63" fillId="22" borderId="3" xfId="0" applyNumberFormat="1" applyFont="1" applyFill="1" applyBorder="1" applyAlignment="1">
      <alignment horizontal="center" vertical="center" wrapText="1"/>
    </xf>
    <xf numFmtId="179" fontId="63" fillId="29" borderId="3" xfId="0" applyNumberFormat="1" applyFont="1" applyFill="1" applyBorder="1" applyAlignment="1">
      <alignment horizontal="center" vertical="center" wrapText="1"/>
    </xf>
    <xf numFmtId="179" fontId="65" fillId="29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/>
    </xf>
    <xf numFmtId="0" fontId="63" fillId="22" borderId="3" xfId="0" applyFont="1" applyFill="1" applyBorder="1" applyAlignment="1">
      <alignment horizontal="left" vertical="center" wrapText="1"/>
    </xf>
    <xf numFmtId="0" fontId="65" fillId="22" borderId="0" xfId="0" applyFont="1" applyFill="1" applyBorder="1" applyAlignment="1">
      <alignment horizontal="left" vertical="center" wrapText="1"/>
    </xf>
    <xf numFmtId="0" fontId="65" fillId="22" borderId="0" xfId="0" applyFont="1" applyFill="1" applyBorder="1" applyAlignment="1">
      <alignment horizontal="center" vertical="center"/>
    </xf>
    <xf numFmtId="170" fontId="65" fillId="22" borderId="0" xfId="0" applyNumberFormat="1" applyFont="1" applyFill="1" applyBorder="1" applyAlignment="1">
      <alignment horizontal="center" vertical="center" wrapText="1"/>
    </xf>
    <xf numFmtId="170" fontId="65" fillId="22" borderId="0" xfId="0" applyNumberFormat="1" applyFont="1" applyFill="1" applyBorder="1" applyAlignment="1">
      <alignment horizontal="right" vertical="center" wrapText="1"/>
    </xf>
    <xf numFmtId="0" fontId="65" fillId="29" borderId="0" xfId="0" quotePrefix="1" applyFont="1" applyFill="1" applyBorder="1" applyAlignment="1">
      <alignment horizontal="center" vertical="center"/>
    </xf>
    <xf numFmtId="170" fontId="65" fillId="29" borderId="0" xfId="0" applyNumberFormat="1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center" vertical="center"/>
    </xf>
    <xf numFmtId="0" fontId="65" fillId="29" borderId="0" xfId="0" applyFont="1" applyFill="1" applyBorder="1" applyAlignment="1">
      <alignment vertical="center"/>
    </xf>
    <xf numFmtId="0" fontId="65" fillId="29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horizontal="center" vertical="center"/>
    </xf>
    <xf numFmtId="170" fontId="65" fillId="0" borderId="0" xfId="0" applyNumberFormat="1" applyFont="1" applyFill="1" applyBorder="1" applyAlignment="1">
      <alignment horizontal="center" vertical="center" wrapText="1"/>
    </xf>
    <xf numFmtId="170" fontId="65" fillId="0" borderId="0" xfId="0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horizontal="left" vertical="center" wrapText="1"/>
    </xf>
    <xf numFmtId="0" fontId="65" fillId="0" borderId="0" xfId="0" applyFont="1" applyFill="1" applyBorder="1" applyAlignment="1">
      <alignment vertical="center" wrapText="1"/>
    </xf>
    <xf numFmtId="0" fontId="64" fillId="22" borderId="3" xfId="0" applyFont="1" applyFill="1" applyBorder="1" applyAlignment="1">
      <alignment horizontal="left" vertical="center" wrapText="1"/>
    </xf>
    <xf numFmtId="0" fontId="64" fillId="22" borderId="3" xfId="0" applyFont="1" applyFill="1" applyBorder="1" applyAlignment="1">
      <alignment horizontal="center" vertical="center" wrapText="1"/>
    </xf>
    <xf numFmtId="0" fontId="65" fillId="22" borderId="17" xfId="0" applyFont="1" applyFill="1" applyBorder="1" applyAlignment="1">
      <alignment horizontal="center" vertical="center" wrapText="1" shrinkToFit="1"/>
    </xf>
    <xf numFmtId="0" fontId="65" fillId="22" borderId="16" xfId="0" applyFont="1" applyFill="1" applyBorder="1" applyAlignment="1">
      <alignment horizontal="center" vertical="center" wrapText="1"/>
    </xf>
    <xf numFmtId="0" fontId="68" fillId="22" borderId="3" xfId="0" applyFont="1" applyFill="1" applyBorder="1" applyAlignment="1">
      <alignment horizontal="left" vertical="center" wrapText="1"/>
    </xf>
    <xf numFmtId="0" fontId="69" fillId="22" borderId="3" xfId="0" applyFont="1" applyFill="1" applyBorder="1" applyAlignment="1">
      <alignment horizontal="center" vertical="center" wrapText="1"/>
    </xf>
    <xf numFmtId="179" fontId="69" fillId="29" borderId="3" xfId="0" applyNumberFormat="1" applyFont="1" applyFill="1" applyBorder="1" applyAlignment="1">
      <alignment horizontal="center" vertical="center" wrapText="1"/>
    </xf>
    <xf numFmtId="179" fontId="69" fillId="29" borderId="3" xfId="0" applyNumberFormat="1" applyFont="1" applyFill="1" applyBorder="1" applyAlignment="1">
      <alignment vertical="center"/>
    </xf>
    <xf numFmtId="0" fontId="70" fillId="29" borderId="3" xfId="0" applyFont="1" applyFill="1" applyBorder="1" applyAlignment="1">
      <alignment horizontal="left" vertical="center" wrapText="1"/>
    </xf>
    <xf numFmtId="0" fontId="70" fillId="22" borderId="3" xfId="0" applyFont="1" applyFill="1" applyBorder="1" applyAlignment="1">
      <alignment horizontal="center" vertical="center" wrapText="1"/>
    </xf>
    <xf numFmtId="179" fontId="71" fillId="29" borderId="3" xfId="0" applyNumberFormat="1" applyFont="1" applyFill="1" applyBorder="1" applyAlignment="1">
      <alignment horizontal="center" vertical="center" wrapText="1"/>
    </xf>
    <xf numFmtId="0" fontId="69" fillId="29" borderId="3" xfId="0" applyFont="1" applyFill="1" applyBorder="1" applyAlignment="1">
      <alignment horizontal="left" vertical="center" wrapText="1"/>
    </xf>
    <xf numFmtId="0" fontId="69" fillId="22" borderId="3" xfId="0" quotePrefix="1" applyFont="1" applyFill="1" applyBorder="1" applyAlignment="1">
      <alignment horizontal="center" vertical="center"/>
    </xf>
    <xf numFmtId="179" fontId="70" fillId="29" borderId="3" xfId="0" applyNumberFormat="1" applyFont="1" applyFill="1" applyBorder="1" applyAlignment="1">
      <alignment horizontal="center" vertical="center" wrapText="1"/>
    </xf>
    <xf numFmtId="179" fontId="68" fillId="29" borderId="3" xfId="0" applyNumberFormat="1" applyFont="1" applyFill="1" applyBorder="1" applyAlignment="1">
      <alignment horizontal="center" vertical="center" wrapText="1"/>
    </xf>
    <xf numFmtId="0" fontId="65" fillId="0" borderId="0" xfId="0" applyFont="1" applyBorder="1" applyAlignment="1">
      <alignment horizontal="left" vertical="center"/>
    </xf>
    <xf numFmtId="0" fontId="63" fillId="22" borderId="0" xfId="0" quotePrefix="1" applyFont="1" applyFill="1" applyBorder="1" applyAlignment="1">
      <alignment horizontal="center" vertical="center"/>
    </xf>
    <xf numFmtId="179" fontId="65" fillId="29" borderId="0" xfId="0" applyNumberFormat="1" applyFont="1" applyFill="1" applyBorder="1" applyAlignment="1">
      <alignment horizontal="center" vertical="center" wrapText="1"/>
    </xf>
    <xf numFmtId="179" fontId="63" fillId="29" borderId="0" xfId="0" applyNumberFormat="1" applyFont="1" applyFill="1" applyBorder="1" applyAlignment="1">
      <alignment vertical="center"/>
    </xf>
    <xf numFmtId="179" fontId="65" fillId="29" borderId="3" xfId="0" applyNumberFormat="1" applyFont="1" applyFill="1" applyBorder="1" applyAlignment="1">
      <alignment vertical="center"/>
    </xf>
    <xf numFmtId="0" fontId="65" fillId="22" borderId="0" xfId="0" applyFont="1" applyFill="1" applyBorder="1" applyAlignment="1">
      <alignment horizontal="left" vertical="center"/>
    </xf>
    <xf numFmtId="0" fontId="65" fillId="22" borderId="0" xfId="0" applyFont="1" applyFill="1" applyBorder="1" applyAlignment="1">
      <alignment horizontal="center" vertical="center" wrapText="1"/>
    </xf>
    <xf numFmtId="179" fontId="65" fillId="29" borderId="0" xfId="0" applyNumberFormat="1" applyFont="1" applyFill="1" applyBorder="1" applyAlignment="1">
      <alignment vertical="center"/>
    </xf>
    <xf numFmtId="0" fontId="66" fillId="0" borderId="0" xfId="0" applyFont="1" applyFill="1" applyBorder="1" applyAlignment="1">
      <alignment horizontal="left" vertical="center"/>
    </xf>
    <xf numFmtId="0" fontId="62" fillId="0" borderId="0" xfId="0" applyFont="1" applyFill="1" applyAlignment="1"/>
    <xf numFmtId="0" fontId="65" fillId="0" borderId="3" xfId="0" applyFont="1" applyFill="1" applyBorder="1" applyAlignment="1">
      <alignment horizontal="center" vertical="center" wrapText="1"/>
    </xf>
    <xf numFmtId="0" fontId="65" fillId="0" borderId="17" xfId="0" applyFont="1" applyFill="1" applyBorder="1" applyAlignment="1">
      <alignment horizontal="center" vertical="center" wrapText="1"/>
    </xf>
    <xf numFmtId="0" fontId="75" fillId="29" borderId="3" xfId="0" applyFont="1" applyFill="1" applyBorder="1" applyAlignment="1">
      <alignment horizontal="left" vertical="center" wrapText="1"/>
    </xf>
    <xf numFmtId="177" fontId="75" fillId="0" borderId="3" xfId="0" applyNumberFormat="1" applyFont="1" applyFill="1" applyBorder="1" applyAlignment="1">
      <alignment horizontal="right" vertical="center" wrapText="1"/>
    </xf>
    <xf numFmtId="49" fontId="75" fillId="29" borderId="3" xfId="0" applyNumberFormat="1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left" vertical="center" wrapText="1"/>
    </xf>
    <xf numFmtId="177" fontId="75" fillId="0" borderId="3" xfId="0" applyNumberFormat="1" applyFont="1" applyFill="1" applyBorder="1" applyAlignment="1">
      <alignment horizontal="center" vertical="center" wrapText="1"/>
    </xf>
    <xf numFmtId="179" fontId="63" fillId="0" borderId="3" xfId="0" applyNumberFormat="1" applyFont="1" applyFill="1" applyBorder="1" applyAlignment="1">
      <alignment horizontal="center" vertical="center" wrapText="1"/>
    </xf>
    <xf numFmtId="0" fontId="75" fillId="29" borderId="3" xfId="0" applyFont="1" applyFill="1" applyBorder="1" applyAlignment="1">
      <alignment horizontal="center" vertical="center" wrapText="1"/>
    </xf>
    <xf numFmtId="0" fontId="75" fillId="29" borderId="3" xfId="0" applyFont="1" applyFill="1" applyBorder="1" applyAlignment="1">
      <alignment horizontal="left" wrapText="1"/>
    </xf>
    <xf numFmtId="0" fontId="77" fillId="29" borderId="3" xfId="0" applyFont="1" applyFill="1" applyBorder="1" applyAlignment="1">
      <alignment horizontal="center" vertical="center" wrapText="1"/>
    </xf>
    <xf numFmtId="180" fontId="63" fillId="22" borderId="3" xfId="0" applyNumberFormat="1" applyFont="1" applyFill="1" applyBorder="1" applyAlignment="1">
      <alignment horizontal="center" vertical="center" wrapText="1"/>
    </xf>
    <xf numFmtId="0" fontId="75" fillId="29" borderId="3" xfId="0" applyFont="1" applyFill="1" applyBorder="1" applyAlignment="1">
      <alignment vertical="center" wrapText="1"/>
    </xf>
    <xf numFmtId="0" fontId="75" fillId="29" borderId="15" xfId="0" applyFont="1" applyFill="1" applyBorder="1" applyAlignment="1">
      <alignment horizontal="left" vertical="center" wrapText="1"/>
    </xf>
    <xf numFmtId="0" fontId="78" fillId="29" borderId="3" xfId="0" applyFont="1" applyFill="1" applyBorder="1" applyAlignment="1">
      <alignment horizontal="left" vertical="center" wrapText="1"/>
    </xf>
    <xf numFmtId="0" fontId="75" fillId="0" borderId="3" xfId="0" applyFont="1" applyFill="1" applyBorder="1" applyAlignment="1">
      <alignment horizontal="center" wrapText="1"/>
    </xf>
    <xf numFmtId="179" fontId="75" fillId="0" borderId="3" xfId="0" applyNumberFormat="1" applyFont="1" applyFill="1" applyBorder="1" applyAlignment="1">
      <alignment horizontal="right" vertical="center" wrapText="1"/>
    </xf>
    <xf numFmtId="0" fontId="75" fillId="0" borderId="3" xfId="0" applyFont="1" applyFill="1" applyBorder="1" applyAlignment="1">
      <alignment horizontal="center" vertical="center" wrapText="1"/>
    </xf>
    <xf numFmtId="169" fontId="79" fillId="0" borderId="3" xfId="0" applyNumberFormat="1" applyFont="1" applyFill="1" applyBorder="1" applyAlignment="1">
      <alignment horizontal="right" vertical="center" wrapText="1"/>
    </xf>
    <xf numFmtId="0" fontId="75" fillId="0" borderId="15" xfId="0" applyFont="1" applyFill="1" applyBorder="1" applyAlignment="1">
      <alignment horizontal="left" vertical="center" wrapText="1"/>
    </xf>
    <xf numFmtId="177" fontId="75" fillId="0" borderId="3" xfId="0" applyNumberFormat="1" applyFont="1" applyFill="1" applyBorder="1" applyAlignment="1">
      <alignment horizontal="right" vertical="center" wrapText="1" shrinkToFit="1"/>
    </xf>
    <xf numFmtId="0" fontId="81" fillId="29" borderId="0" xfId="0" applyFont="1" applyFill="1" applyBorder="1" applyAlignment="1">
      <alignment horizontal="center" vertical="center" wrapText="1"/>
    </xf>
    <xf numFmtId="0" fontId="81" fillId="0" borderId="3" xfId="0" applyFont="1" applyFill="1" applyBorder="1" applyAlignment="1">
      <alignment horizontal="left" vertical="center" wrapText="1"/>
    </xf>
    <xf numFmtId="179" fontId="65" fillId="0" borderId="3" xfId="0" applyNumberFormat="1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left" vertical="center"/>
    </xf>
    <xf numFmtId="0" fontId="81" fillId="29" borderId="3" xfId="0" applyFont="1" applyFill="1" applyBorder="1" applyAlignment="1">
      <alignment horizontal="left" vertical="center" wrapText="1"/>
    </xf>
    <xf numFmtId="0" fontId="68" fillId="29" borderId="3" xfId="0" applyFont="1" applyFill="1" applyBorder="1" applyAlignment="1">
      <alignment horizontal="left" vertical="center" wrapText="1"/>
    </xf>
    <xf numFmtId="177" fontId="81" fillId="0" borderId="3" xfId="0" applyNumberFormat="1" applyFont="1" applyFill="1" applyBorder="1" applyAlignment="1">
      <alignment horizontal="center" vertical="center" wrapText="1"/>
    </xf>
    <xf numFmtId="0" fontId="65" fillId="29" borderId="3" xfId="0" applyFont="1" applyFill="1" applyBorder="1" applyAlignment="1">
      <alignment horizontal="left" vertical="center" wrapText="1"/>
    </xf>
    <xf numFmtId="0" fontId="86" fillId="22" borderId="3" xfId="0" applyFont="1" applyFill="1" applyBorder="1" applyAlignment="1">
      <alignment horizontal="center" vertical="center" wrapText="1"/>
    </xf>
    <xf numFmtId="179" fontId="86" fillId="29" borderId="3" xfId="0" applyNumberFormat="1" applyFont="1" applyFill="1" applyBorder="1" applyAlignment="1">
      <alignment horizontal="center" vertical="center" wrapText="1"/>
    </xf>
    <xf numFmtId="0" fontId="86" fillId="22" borderId="3" xfId="0" applyFont="1" applyFill="1" applyBorder="1" applyAlignment="1">
      <alignment horizontal="left" vertical="center" wrapText="1"/>
    </xf>
    <xf numFmtId="179" fontId="86" fillId="29" borderId="3" xfId="0" applyNumberFormat="1" applyFont="1" applyFill="1" applyBorder="1" applyAlignment="1">
      <alignment vertical="center"/>
    </xf>
    <xf numFmtId="0" fontId="62" fillId="0" borderId="0" xfId="0" applyFont="1" applyFill="1" applyBorder="1" applyAlignment="1">
      <alignment horizontal="center" vertical="center"/>
    </xf>
    <xf numFmtId="0" fontId="62" fillId="0" borderId="0" xfId="0" applyFont="1" applyFill="1" applyAlignment="1">
      <alignment horizontal="center" vertical="center"/>
    </xf>
    <xf numFmtId="0" fontId="62" fillId="0" borderId="3" xfId="0" applyFont="1" applyFill="1" applyBorder="1" applyAlignment="1">
      <alignment horizontal="center" vertical="center" wrapText="1"/>
    </xf>
    <xf numFmtId="0" fontId="63" fillId="22" borderId="15" xfId="0" applyFont="1" applyFill="1" applyBorder="1" applyAlignment="1">
      <alignment horizontal="left" vertical="center" wrapText="1"/>
    </xf>
    <xf numFmtId="0" fontId="63" fillId="22" borderId="15" xfId="0" applyFont="1" applyFill="1" applyBorder="1" applyAlignment="1">
      <alignment horizontal="center" vertical="center" wrapText="1"/>
    </xf>
    <xf numFmtId="170" fontId="65" fillId="29" borderId="0" xfId="0" applyNumberFormat="1" applyFont="1" applyFill="1" applyBorder="1" applyAlignment="1">
      <alignment horizontal="left" vertical="center" wrapText="1"/>
    </xf>
    <xf numFmtId="179" fontId="90" fillId="0" borderId="3" xfId="0" applyNumberFormat="1" applyFont="1" applyFill="1" applyBorder="1" applyAlignment="1">
      <alignment vertical="center"/>
    </xf>
    <xf numFmtId="179" fontId="66" fillId="0" borderId="3" xfId="0" applyNumberFormat="1" applyFont="1" applyFill="1" applyBorder="1" applyAlignment="1">
      <alignment horizontal="center" vertical="center" wrapText="1"/>
    </xf>
    <xf numFmtId="179" fontId="62" fillId="0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Alignment="1">
      <alignment vertical="center"/>
    </xf>
    <xf numFmtId="0" fontId="65" fillId="0" borderId="0" xfId="0" applyFont="1" applyFill="1" applyAlignment="1">
      <alignment vertical="center"/>
    </xf>
    <xf numFmtId="0" fontId="79" fillId="0" borderId="0" xfId="0" applyFont="1" applyFill="1" applyAlignment="1">
      <alignment horizontal="center" vertical="center"/>
    </xf>
    <xf numFmtId="0" fontId="62" fillId="0" borderId="13" xfId="0" applyFont="1" applyFill="1" applyBorder="1" applyAlignment="1">
      <alignment horizontal="center" vertical="center"/>
    </xf>
    <xf numFmtId="169" fontId="62" fillId="0" borderId="0" xfId="0" applyNumberFormat="1" applyFont="1" applyFill="1" applyBorder="1" applyAlignment="1">
      <alignment horizontal="center" vertical="center" wrapText="1"/>
    </xf>
    <xf numFmtId="169" fontId="66" fillId="0" borderId="0" xfId="0" applyNumberFormat="1" applyFont="1" applyFill="1" applyBorder="1" applyAlignment="1">
      <alignment horizontal="right" vertical="center"/>
    </xf>
    <xf numFmtId="0" fontId="91" fillId="0" borderId="0" xfId="0" applyFont="1" applyFill="1" applyAlignment="1">
      <alignment horizontal="center" vertical="center"/>
    </xf>
    <xf numFmtId="0" fontId="62" fillId="0" borderId="0" xfId="0" applyFont="1" applyFill="1" applyBorder="1" applyAlignment="1">
      <alignment vertical="center" wrapText="1" shrinkToFit="1"/>
    </xf>
    <xf numFmtId="0" fontId="62" fillId="0" borderId="0" xfId="0" applyFont="1" applyFill="1" applyAlignment="1">
      <alignment vertical="center" wrapText="1" shrinkToFit="1"/>
    </xf>
    <xf numFmtId="170" fontId="65" fillId="29" borderId="0" xfId="0" quotePrefix="1" applyNumberFormat="1" applyFont="1" applyFill="1" applyBorder="1" applyAlignment="1">
      <alignment vertical="center" wrapText="1"/>
    </xf>
    <xf numFmtId="0" fontId="65" fillId="22" borderId="13" xfId="0" applyFont="1" applyFill="1" applyBorder="1" applyAlignment="1">
      <alignment horizontal="left" vertical="center" wrapText="1"/>
    </xf>
    <xf numFmtId="49" fontId="75" fillId="29" borderId="15" xfId="0" applyNumberFormat="1" applyFont="1" applyFill="1" applyBorder="1" applyAlignment="1">
      <alignment horizontal="center" vertical="center" wrapText="1"/>
    </xf>
    <xf numFmtId="0" fontId="75" fillId="29" borderId="3" xfId="0" applyFont="1" applyFill="1" applyBorder="1" applyAlignment="1">
      <alignment horizontal="right" vertical="center" wrapText="1"/>
    </xf>
    <xf numFmtId="0" fontId="75" fillId="29" borderId="3" xfId="0" applyFont="1" applyFill="1" applyBorder="1" applyAlignment="1">
      <alignment horizontal="center" wrapText="1"/>
    </xf>
    <xf numFmtId="0" fontId="63" fillId="0" borderId="0" xfId="0" applyFont="1" applyFill="1" applyBorder="1" applyAlignment="1">
      <alignment vertical="center" wrapText="1"/>
    </xf>
    <xf numFmtId="0" fontId="75" fillId="29" borderId="18" xfId="0" applyFont="1" applyFill="1" applyBorder="1" applyAlignment="1">
      <alignment horizontal="center" wrapText="1"/>
    </xf>
    <xf numFmtId="0" fontId="63" fillId="0" borderId="3" xfId="0" applyFont="1" applyFill="1" applyBorder="1" applyAlignment="1">
      <alignment vertical="center" wrapText="1"/>
    </xf>
    <xf numFmtId="0" fontId="65" fillId="29" borderId="0" xfId="0" applyFont="1" applyFill="1" applyBorder="1" applyAlignment="1">
      <alignment horizontal="left" vertical="center" wrapText="1"/>
    </xf>
    <xf numFmtId="0" fontId="79" fillId="0" borderId="3" xfId="0" applyFont="1" applyFill="1" applyBorder="1" applyAlignment="1">
      <alignment horizontal="center" vertical="center" wrapText="1"/>
    </xf>
    <xf numFmtId="0" fontId="79" fillId="22" borderId="3" xfId="0" applyFont="1" applyFill="1" applyBorder="1" applyAlignment="1">
      <alignment horizontal="center" vertical="center" wrapText="1"/>
    </xf>
    <xf numFmtId="0" fontId="79" fillId="0" borderId="0" xfId="0" applyFont="1" applyFill="1" applyBorder="1" applyAlignment="1">
      <alignment vertical="center" wrapText="1"/>
    </xf>
    <xf numFmtId="0" fontId="79" fillId="0" borderId="0" xfId="0" applyFont="1" applyFill="1" applyBorder="1" applyAlignment="1">
      <alignment horizontal="center" vertical="center" wrapText="1"/>
    </xf>
    <xf numFmtId="0" fontId="79" fillId="22" borderId="17" xfId="0" applyFont="1" applyFill="1" applyBorder="1" applyAlignment="1">
      <alignment horizontal="center" vertical="center" wrapText="1"/>
    </xf>
    <xf numFmtId="0" fontId="90" fillId="22" borderId="3" xfId="0" applyFont="1" applyFill="1" applyBorder="1" applyAlignment="1">
      <alignment horizontal="center" vertical="center" wrapText="1"/>
    </xf>
    <xf numFmtId="0" fontId="90" fillId="22" borderId="3" xfId="0" quotePrefix="1" applyFont="1" applyFill="1" applyBorder="1" applyAlignment="1">
      <alignment horizontal="center" vertical="center" wrapText="1"/>
    </xf>
    <xf numFmtId="0" fontId="79" fillId="22" borderId="0" xfId="0" applyFont="1" applyFill="1" applyBorder="1" applyAlignment="1">
      <alignment horizontal="center" vertical="center" wrapText="1"/>
    </xf>
    <xf numFmtId="0" fontId="75" fillId="29" borderId="0" xfId="0" applyFont="1" applyFill="1" applyBorder="1" applyAlignment="1">
      <alignment vertical="center" wrapText="1"/>
    </xf>
    <xf numFmtId="0" fontId="67" fillId="0" borderId="0" xfId="0" applyFont="1" applyFill="1" applyBorder="1" applyAlignment="1">
      <alignment horizontal="center" wrapText="1"/>
    </xf>
    <xf numFmtId="0" fontId="65" fillId="0" borderId="0" xfId="0" quotePrefix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left" vertical="center"/>
    </xf>
    <xf numFmtId="0" fontId="62" fillId="0" borderId="13" xfId="0" applyFont="1" applyFill="1" applyBorder="1" applyAlignment="1">
      <alignment vertical="center"/>
    </xf>
    <xf numFmtId="0" fontId="65" fillId="0" borderId="13" xfId="0" applyFont="1" applyFill="1" applyBorder="1" applyAlignment="1">
      <alignment vertical="center"/>
    </xf>
    <xf numFmtId="0" fontId="62" fillId="0" borderId="0" xfId="0" applyFont="1" applyFill="1" applyAlignment="1">
      <alignment horizontal="right" vertical="center"/>
    </xf>
    <xf numFmtId="0" fontId="66" fillId="0" borderId="3" xfId="0" applyFont="1" applyFill="1" applyBorder="1" applyAlignment="1">
      <alignment horizontal="center" vertical="center" wrapText="1"/>
    </xf>
    <xf numFmtId="0" fontId="65" fillId="0" borderId="15" xfId="0" applyFont="1" applyFill="1" applyBorder="1" applyAlignment="1">
      <alignment horizontal="center" vertical="center" wrapText="1"/>
    </xf>
    <xf numFmtId="179" fontId="62" fillId="0" borderId="3" xfId="0" applyNumberFormat="1" applyFont="1" applyFill="1" applyBorder="1" applyAlignment="1">
      <alignment horizontal="center" vertical="center"/>
    </xf>
    <xf numFmtId="179" fontId="66" fillId="0" borderId="3" xfId="0" applyNumberFormat="1" applyFont="1" applyFill="1" applyBorder="1" applyAlignment="1">
      <alignment horizontal="center" vertical="center"/>
    </xf>
    <xf numFmtId="0" fontId="65" fillId="0" borderId="15" xfId="0" applyFont="1" applyFill="1" applyBorder="1" applyAlignment="1">
      <alignment horizontal="left" vertical="center" wrapText="1"/>
    </xf>
    <xf numFmtId="0" fontId="62" fillId="0" borderId="0" xfId="0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right" vertical="center"/>
    </xf>
    <xf numFmtId="0" fontId="63" fillId="0" borderId="0" xfId="0" applyFont="1" applyFill="1" applyBorder="1" applyAlignment="1">
      <alignment horizontal="right" vertical="center"/>
    </xf>
    <xf numFmtId="179" fontId="66" fillId="0" borderId="0" xfId="0" applyNumberFormat="1" applyFont="1" applyFill="1" applyBorder="1" applyAlignment="1">
      <alignment horizontal="center" vertical="center" wrapText="1"/>
    </xf>
    <xf numFmtId="0" fontId="65" fillId="0" borderId="0" xfId="0" applyFont="1" applyFill="1" applyAlignment="1">
      <alignment horizontal="center" vertical="center"/>
    </xf>
    <xf numFmtId="0" fontId="62" fillId="0" borderId="0" xfId="0" applyFont="1" applyFill="1" applyBorder="1" applyAlignment="1">
      <alignment horizontal="center"/>
    </xf>
    <xf numFmtId="0" fontId="62" fillId="0" borderId="0" xfId="0" applyFont="1" applyFill="1" applyBorder="1" applyAlignment="1"/>
    <xf numFmtId="0" fontId="91" fillId="0" borderId="0" xfId="0" applyFont="1" applyFill="1" applyBorder="1" applyAlignment="1">
      <alignment horizontal="center" vertical="center"/>
    </xf>
    <xf numFmtId="0" fontId="79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vertical="center" wrapText="1" shrinkToFit="1"/>
    </xf>
    <xf numFmtId="0" fontId="62" fillId="0" borderId="3" xfId="0" applyFont="1" applyFill="1" applyBorder="1" applyAlignment="1">
      <alignment horizontal="center" vertical="center" wrapText="1"/>
    </xf>
    <xf numFmtId="0" fontId="63" fillId="0" borderId="15" xfId="0" applyFont="1" applyFill="1" applyBorder="1" applyAlignment="1">
      <alignment horizontal="left" vertical="center" wrapText="1"/>
    </xf>
    <xf numFmtId="0" fontId="65" fillId="0" borderId="0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center" vertical="center" wrapText="1"/>
    </xf>
    <xf numFmtId="49" fontId="63" fillId="29" borderId="3" xfId="0" applyNumberFormat="1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vertical="center" wrapText="1"/>
    </xf>
    <xf numFmtId="0" fontId="73" fillId="29" borderId="3" xfId="0" applyFont="1" applyFill="1" applyBorder="1" applyAlignment="1">
      <alignment vertical="center" wrapText="1"/>
    </xf>
    <xf numFmtId="169" fontId="66" fillId="29" borderId="3" xfId="0" applyNumberFormat="1" applyFont="1" applyFill="1" applyBorder="1" applyAlignment="1">
      <alignment horizontal="right" vertical="center" wrapText="1"/>
    </xf>
    <xf numFmtId="179" fontId="65" fillId="29" borderId="3" xfId="0" applyNumberFormat="1" applyFont="1" applyFill="1" applyBorder="1" applyAlignment="1">
      <alignment horizontal="center" vertical="center"/>
    </xf>
    <xf numFmtId="49" fontId="63" fillId="29" borderId="3" xfId="0" applyNumberFormat="1" applyFont="1" applyFill="1" applyBorder="1" applyAlignment="1">
      <alignment horizontal="center" vertical="center"/>
    </xf>
    <xf numFmtId="170" fontId="83" fillId="29" borderId="3" xfId="0" applyNumberFormat="1" applyFont="1" applyFill="1" applyBorder="1" applyAlignment="1">
      <alignment horizontal="right" vertical="center" wrapText="1"/>
    </xf>
    <xf numFmtId="179" fontId="83" fillId="29" borderId="3" xfId="0" applyNumberFormat="1" applyFont="1" applyFill="1" applyBorder="1" applyAlignment="1">
      <alignment horizontal="right" vertical="center" wrapText="1"/>
    </xf>
    <xf numFmtId="0" fontId="80" fillId="29" borderId="3" xfId="0" applyFont="1" applyFill="1" applyBorder="1" applyAlignment="1">
      <alignment horizontal="center" vertical="center"/>
    </xf>
    <xf numFmtId="0" fontId="63" fillId="29" borderId="3" xfId="0" applyFont="1" applyFill="1" applyBorder="1" applyAlignment="1">
      <alignment horizontal="center" vertical="center" wrapText="1"/>
    </xf>
    <xf numFmtId="0" fontId="80" fillId="29" borderId="3" xfId="0" applyFont="1" applyFill="1" applyBorder="1" applyAlignment="1">
      <alignment horizontal="center" vertical="center" wrapText="1"/>
    </xf>
    <xf numFmtId="0" fontId="64" fillId="29" borderId="3" xfId="0" applyFont="1" applyFill="1" applyBorder="1" applyAlignment="1">
      <alignment horizontal="left" vertical="center"/>
    </xf>
    <xf numFmtId="179" fontId="80" fillId="29" borderId="3" xfId="0" applyNumberFormat="1" applyFont="1" applyFill="1" applyBorder="1" applyAlignment="1">
      <alignment horizontal="right" vertical="center" wrapText="1"/>
    </xf>
    <xf numFmtId="0" fontId="81" fillId="29" borderId="3" xfId="0" applyFont="1" applyFill="1" applyBorder="1" applyAlignment="1">
      <alignment horizontal="center" vertical="center" wrapText="1"/>
    </xf>
    <xf numFmtId="0" fontId="81" fillId="29" borderId="3" xfId="0" applyFont="1" applyFill="1" applyBorder="1" applyAlignment="1">
      <alignment vertical="center" wrapText="1"/>
    </xf>
    <xf numFmtId="0" fontId="81" fillId="29" borderId="3" xfId="354" applyFont="1" applyFill="1" applyBorder="1" applyAlignment="1">
      <alignment horizontal="left" vertical="center" wrapText="1"/>
    </xf>
    <xf numFmtId="0" fontId="87" fillId="29" borderId="3" xfId="0" applyFont="1" applyFill="1" applyBorder="1" applyAlignment="1">
      <alignment horizontal="left" vertical="center" wrapText="1"/>
    </xf>
    <xf numFmtId="0" fontId="89" fillId="29" borderId="3" xfId="0" applyFont="1" applyFill="1" applyBorder="1" applyAlignment="1">
      <alignment horizontal="left" vertical="center" wrapText="1"/>
    </xf>
    <xf numFmtId="0" fontId="85" fillId="29" borderId="3" xfId="0" applyFont="1" applyFill="1" applyBorder="1" applyAlignment="1">
      <alignment horizontal="center" vertical="center" wrapText="1"/>
    </xf>
    <xf numFmtId="170" fontId="81" fillId="29" borderId="3" xfId="0" applyNumberFormat="1" applyFont="1" applyFill="1" applyBorder="1" applyAlignment="1">
      <alignment horizontal="right" vertical="center" wrapText="1"/>
    </xf>
    <xf numFmtId="0" fontId="89" fillId="29" borderId="3" xfId="0" applyFont="1" applyFill="1" applyBorder="1" applyAlignment="1">
      <alignment horizontal="center" vertical="center" wrapText="1"/>
    </xf>
    <xf numFmtId="170" fontId="89" fillId="29" borderId="3" xfId="0" applyNumberFormat="1" applyFont="1" applyFill="1" applyBorder="1" applyAlignment="1">
      <alignment horizontal="right" vertical="center" wrapText="1"/>
    </xf>
    <xf numFmtId="0" fontId="65" fillId="29" borderId="0" xfId="0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left" vertical="center"/>
    </xf>
    <xf numFmtId="0" fontId="65" fillId="29" borderId="0" xfId="0" applyFont="1" applyFill="1" applyBorder="1" applyAlignment="1">
      <alignment horizontal="center" vertical="center"/>
    </xf>
    <xf numFmtId="179" fontId="92" fillId="0" borderId="3" xfId="0" applyNumberFormat="1" applyFont="1" applyFill="1" applyBorder="1" applyAlignment="1">
      <alignment horizontal="center" vertical="center" wrapText="1"/>
    </xf>
    <xf numFmtId="0" fontId="68" fillId="22" borderId="3" xfId="0" applyFont="1" applyFill="1" applyBorder="1" applyAlignment="1">
      <alignment horizontal="center" vertical="center" wrapText="1"/>
    </xf>
    <xf numFmtId="179" fontId="68" fillId="29" borderId="3" xfId="0" applyNumberFormat="1" applyFont="1" applyFill="1" applyBorder="1" applyAlignment="1">
      <alignment vertical="center"/>
    </xf>
    <xf numFmtId="179" fontId="70" fillId="29" borderId="3" xfId="0" applyNumberFormat="1" applyFont="1" applyFill="1" applyBorder="1" applyAlignment="1">
      <alignment vertical="center"/>
    </xf>
    <xf numFmtId="0" fontId="63" fillId="29" borderId="3" xfId="0" applyFont="1" applyFill="1" applyBorder="1" applyAlignment="1">
      <alignment horizontal="left" vertical="center" wrapText="1"/>
    </xf>
    <xf numFmtId="179" fontId="86" fillId="0" borderId="0" xfId="0" applyNumberFormat="1" applyFont="1" applyFill="1" applyBorder="1" applyAlignment="1">
      <alignment vertical="center"/>
    </xf>
    <xf numFmtId="0" fontId="70" fillId="22" borderId="3" xfId="0" quotePrefix="1" applyFont="1" applyFill="1" applyBorder="1" applyAlignment="1">
      <alignment horizontal="center" vertical="center"/>
    </xf>
    <xf numFmtId="179" fontId="93" fillId="29" borderId="3" xfId="0" applyNumberFormat="1" applyFont="1" applyFill="1" applyBorder="1" applyAlignment="1">
      <alignment vertical="center"/>
    </xf>
    <xf numFmtId="0" fontId="67" fillId="29" borderId="0" xfId="0" applyFont="1" applyFill="1" applyBorder="1" applyAlignment="1">
      <alignment horizontal="center" wrapText="1"/>
    </xf>
    <xf numFmtId="0" fontId="65" fillId="0" borderId="0" xfId="0" applyFont="1" applyFill="1" applyAlignment="1">
      <alignment horizontal="left" vertical="center"/>
    </xf>
    <xf numFmtId="0" fontId="65" fillId="29" borderId="3" xfId="0" applyFont="1" applyFill="1" applyBorder="1" applyAlignment="1">
      <alignment horizontal="center" vertical="center" wrapText="1" shrinkToFit="1"/>
    </xf>
    <xf numFmtId="0" fontId="63" fillId="29" borderId="3" xfId="0" applyFont="1" applyFill="1" applyBorder="1" applyAlignment="1">
      <alignment horizontal="center" vertical="center" wrapText="1"/>
    </xf>
    <xf numFmtId="0" fontId="63" fillId="29" borderId="3" xfId="182" applyFont="1" applyFill="1" applyBorder="1" applyAlignment="1">
      <alignment vertical="center" wrapText="1"/>
      <protection locked="0"/>
    </xf>
    <xf numFmtId="0" fontId="63" fillId="29" borderId="3" xfId="0" applyFont="1" applyFill="1" applyBorder="1" applyAlignment="1">
      <alignment horizontal="center" vertical="center"/>
    </xf>
    <xf numFmtId="0" fontId="65" fillId="29" borderId="3" xfId="0" applyFont="1" applyFill="1" applyBorder="1" applyAlignment="1">
      <alignment horizontal="center" vertical="center"/>
    </xf>
    <xf numFmtId="179" fontId="81" fillId="29" borderId="3" xfId="0" applyNumberFormat="1" applyFont="1" applyFill="1" applyBorder="1" applyAlignment="1">
      <alignment horizontal="right" vertical="center" wrapText="1"/>
    </xf>
    <xf numFmtId="0" fontId="65" fillId="29" borderId="3" xfId="182" applyFont="1" applyFill="1" applyBorder="1" applyAlignment="1">
      <alignment vertical="center" wrapText="1"/>
      <protection locked="0"/>
    </xf>
    <xf numFmtId="170" fontId="65" fillId="29" borderId="3" xfId="0" applyNumberFormat="1" applyFont="1" applyFill="1" applyBorder="1" applyAlignment="1">
      <alignment horizontal="center" vertical="center" wrapText="1"/>
    </xf>
    <xf numFmtId="0" fontId="65" fillId="29" borderId="3" xfId="0" applyFont="1" applyFill="1" applyBorder="1" applyAlignment="1">
      <alignment horizontal="center" vertical="center" wrapText="1"/>
    </xf>
    <xf numFmtId="0" fontId="63" fillId="29" borderId="3" xfId="0" applyFont="1" applyFill="1" applyBorder="1" applyAlignment="1">
      <alignment horizontal="center" vertical="center"/>
    </xf>
    <xf numFmtId="0" fontId="63" fillId="29" borderId="3" xfId="245" applyFont="1" applyFill="1" applyBorder="1" applyAlignment="1">
      <alignment horizontal="left" vertical="center" wrapText="1"/>
    </xf>
    <xf numFmtId="0" fontId="65" fillId="29" borderId="3" xfId="245" applyFont="1" applyFill="1" applyBorder="1" applyAlignment="1">
      <alignment horizontal="left" vertical="center" wrapText="1"/>
    </xf>
    <xf numFmtId="0" fontId="63" fillId="29" borderId="3" xfId="0" applyFont="1" applyFill="1" applyBorder="1" applyAlignment="1" applyProtection="1">
      <alignment horizontal="left" vertical="center" wrapText="1"/>
      <protection locked="0"/>
    </xf>
    <xf numFmtId="0" fontId="63" fillId="29" borderId="3" xfId="0" applyFont="1" applyFill="1" applyBorder="1" applyAlignment="1" applyProtection="1">
      <alignment horizontal="center" vertical="center" wrapText="1"/>
      <protection locked="0"/>
    </xf>
    <xf numFmtId="177" fontId="63" fillId="29" borderId="3" xfId="0" applyNumberFormat="1" applyFont="1" applyFill="1" applyBorder="1" applyAlignment="1">
      <alignment horizontal="center" vertical="center" wrapText="1"/>
    </xf>
    <xf numFmtId="177" fontId="81" fillId="29" borderId="3" xfId="0" applyNumberFormat="1" applyFont="1" applyFill="1" applyBorder="1" applyAlignment="1">
      <alignment horizontal="center" vertical="center" wrapText="1"/>
    </xf>
    <xf numFmtId="177" fontId="65" fillId="29" borderId="3" xfId="0" applyNumberFormat="1" applyFont="1" applyFill="1" applyBorder="1" applyAlignment="1">
      <alignment horizontal="center" vertical="center" wrapText="1"/>
    </xf>
    <xf numFmtId="0" fontId="64" fillId="29" borderId="3" xfId="0" applyFont="1" applyFill="1" applyBorder="1" applyAlignment="1">
      <alignment horizontal="left" vertical="center" wrapText="1"/>
    </xf>
    <xf numFmtId="0" fontId="64" fillId="29" borderId="3" xfId="0" applyFont="1" applyFill="1" applyBorder="1" applyAlignment="1">
      <alignment horizontal="center" vertical="center"/>
    </xf>
    <xf numFmtId="177" fontId="64" fillId="29" borderId="3" xfId="0" applyNumberFormat="1" applyFont="1" applyFill="1" applyBorder="1" applyAlignment="1">
      <alignment horizontal="center" vertical="center" wrapText="1"/>
    </xf>
    <xf numFmtId="0" fontId="65" fillId="29" borderId="3" xfId="0" applyFont="1" applyFill="1" applyBorder="1" applyAlignment="1" applyProtection="1">
      <alignment horizontal="left" vertical="center" wrapText="1"/>
      <protection locked="0"/>
    </xf>
    <xf numFmtId="0" fontId="64" fillId="29" borderId="3" xfId="0" applyFont="1" applyFill="1" applyBorder="1" applyAlignment="1">
      <alignment horizontal="center" vertical="center" wrapText="1"/>
    </xf>
    <xf numFmtId="178" fontId="63" fillId="29" borderId="3" xfId="0" applyNumberFormat="1" applyFont="1" applyFill="1" applyBorder="1" applyAlignment="1">
      <alignment horizontal="center" vertical="center" wrapText="1"/>
    </xf>
    <xf numFmtId="178" fontId="65" fillId="29" borderId="3" xfId="0" applyNumberFormat="1" applyFont="1" applyFill="1" applyBorder="1" applyAlignment="1">
      <alignment horizontal="center" vertical="center" wrapText="1"/>
    </xf>
    <xf numFmtId="178" fontId="81" fillId="29" borderId="3" xfId="0" applyNumberFormat="1" applyFont="1" applyFill="1" applyBorder="1" applyAlignment="1">
      <alignment horizontal="center" vertical="center" wrapText="1"/>
    </xf>
    <xf numFmtId="179" fontId="65" fillId="29" borderId="3" xfId="0" applyNumberFormat="1" applyFont="1" applyFill="1" applyBorder="1" applyAlignment="1">
      <alignment horizontal="right" vertical="center" wrapText="1"/>
    </xf>
    <xf numFmtId="178" fontId="81" fillId="29" borderId="3" xfId="0" applyNumberFormat="1" applyFont="1" applyFill="1" applyBorder="1" applyAlignment="1">
      <alignment horizontal="right" vertical="center" wrapText="1"/>
    </xf>
    <xf numFmtId="3" fontId="63" fillId="29" borderId="3" xfId="0" applyNumberFormat="1" applyFont="1" applyFill="1" applyBorder="1" applyAlignment="1">
      <alignment horizontal="center" vertical="center" wrapText="1"/>
    </xf>
    <xf numFmtId="170" fontId="63" fillId="29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 applyProtection="1">
      <alignment horizontal="left" vertical="center"/>
      <protection locked="0"/>
    </xf>
    <xf numFmtId="170" fontId="63" fillId="0" borderId="0" xfId="0" applyNumberFormat="1" applyFont="1" applyFill="1" applyBorder="1" applyAlignment="1">
      <alignment horizontal="center" vertical="center" wrapText="1"/>
    </xf>
    <xf numFmtId="170" fontId="63" fillId="0" borderId="0" xfId="0" applyNumberFormat="1" applyFont="1" applyFill="1" applyBorder="1" applyAlignment="1">
      <alignment horizontal="right" vertical="center" wrapText="1"/>
    </xf>
    <xf numFmtId="170" fontId="64" fillId="0" borderId="0" xfId="0" applyNumberFormat="1" applyFont="1" applyFill="1" applyBorder="1" applyAlignment="1">
      <alignment vertical="center"/>
    </xf>
    <xf numFmtId="0" fontId="65" fillId="22" borderId="3" xfId="0" applyFont="1" applyFill="1" applyBorder="1" applyAlignment="1">
      <alignment horizontal="left" vertical="center" wrapText="1"/>
    </xf>
    <xf numFmtId="0" fontId="63" fillId="22" borderId="3" xfId="0" applyFont="1" applyFill="1" applyBorder="1" applyAlignment="1">
      <alignment horizontal="center" vertical="center" wrapText="1"/>
    </xf>
    <xf numFmtId="179" fontId="63" fillId="29" borderId="3" xfId="0" applyNumberFormat="1" applyFont="1" applyFill="1" applyBorder="1" applyAlignment="1">
      <alignment vertical="center"/>
    </xf>
    <xf numFmtId="0" fontId="65" fillId="0" borderId="3" xfId="0" applyFont="1" applyFill="1" applyBorder="1" applyAlignment="1">
      <alignment horizontal="center" vertical="center" wrapText="1"/>
    </xf>
    <xf numFmtId="0" fontId="63" fillId="29" borderId="3" xfId="0" applyFont="1" applyFill="1" applyBorder="1" applyAlignment="1">
      <alignment horizontal="center" vertical="center" wrapText="1"/>
    </xf>
    <xf numFmtId="179" fontId="92" fillId="29" borderId="3" xfId="0" applyNumberFormat="1" applyFont="1" applyFill="1" applyBorder="1" applyAlignment="1">
      <alignment horizontal="center" vertical="center" wrapText="1"/>
    </xf>
    <xf numFmtId="0" fontId="64" fillId="0" borderId="0" xfId="0" applyFont="1" applyFill="1" applyAlignment="1">
      <alignment horizontal="right" vertical="center"/>
    </xf>
    <xf numFmtId="179" fontId="63" fillId="29" borderId="3" xfId="0" applyNumberFormat="1" applyFont="1" applyFill="1" applyBorder="1" applyAlignment="1">
      <alignment horizontal="right" vertical="center" wrapText="1"/>
    </xf>
    <xf numFmtId="170" fontId="65" fillId="29" borderId="3" xfId="0" applyNumberFormat="1" applyFont="1" applyFill="1" applyBorder="1" applyAlignment="1">
      <alignment horizontal="right" vertical="center" wrapText="1"/>
    </xf>
    <xf numFmtId="177" fontId="63" fillId="29" borderId="3" xfId="0" applyNumberFormat="1" applyFont="1" applyFill="1" applyBorder="1" applyAlignment="1">
      <alignment horizontal="right" vertical="center" wrapText="1"/>
    </xf>
    <xf numFmtId="177" fontId="65" fillId="29" borderId="3" xfId="0" applyNumberFormat="1" applyFont="1" applyFill="1" applyBorder="1" applyAlignment="1">
      <alignment horizontal="right" vertical="center" wrapText="1"/>
    </xf>
    <xf numFmtId="177" fontId="64" fillId="29" borderId="3" xfId="0" applyNumberFormat="1" applyFont="1" applyFill="1" applyBorder="1" applyAlignment="1">
      <alignment horizontal="right" vertical="center" wrapText="1"/>
    </xf>
    <xf numFmtId="179" fontId="95" fillId="29" borderId="3" xfId="0" applyNumberFormat="1" applyFont="1" applyFill="1" applyBorder="1" applyAlignment="1">
      <alignment horizontal="right" vertical="center" wrapText="1"/>
    </xf>
    <xf numFmtId="179" fontId="92" fillId="29" borderId="3" xfId="0" applyNumberFormat="1" applyFont="1" applyFill="1" applyBorder="1" applyAlignment="1">
      <alignment horizontal="right" vertical="center" wrapText="1"/>
    </xf>
    <xf numFmtId="170" fontId="63" fillId="29" borderId="3" xfId="0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horizontal="right" vertical="center"/>
    </xf>
    <xf numFmtId="177" fontId="92" fillId="29" borderId="3" xfId="0" applyNumberFormat="1" applyFont="1" applyFill="1" applyBorder="1" applyAlignment="1">
      <alignment horizontal="right" vertical="center" wrapText="1"/>
    </xf>
    <xf numFmtId="179" fontId="92" fillId="29" borderId="3" xfId="0" applyNumberFormat="1" applyFont="1" applyFill="1" applyBorder="1" applyAlignment="1">
      <alignment horizontal="center" vertical="center"/>
    </xf>
    <xf numFmtId="0" fontId="63" fillId="29" borderId="0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center" vertical="center" wrapText="1"/>
    </xf>
    <xf numFmtId="0" fontId="65" fillId="29" borderId="17" xfId="0" applyFont="1" applyFill="1" applyBorder="1" applyAlignment="1">
      <alignment horizontal="center" vertical="center"/>
    </xf>
    <xf numFmtId="0" fontId="65" fillId="29" borderId="17" xfId="0" applyFont="1" applyFill="1" applyBorder="1" applyAlignment="1">
      <alignment horizontal="center" vertical="center" wrapText="1"/>
    </xf>
    <xf numFmtId="0" fontId="79" fillId="29" borderId="3" xfId="0" applyFont="1" applyFill="1" applyBorder="1" applyAlignment="1">
      <alignment horizontal="center" vertical="center"/>
    </xf>
    <xf numFmtId="0" fontId="79" fillId="29" borderId="3" xfId="0" applyFont="1" applyFill="1" applyBorder="1" applyAlignment="1">
      <alignment horizontal="center" vertical="center" wrapText="1"/>
    </xf>
    <xf numFmtId="0" fontId="79" fillId="29" borderId="0" xfId="0" applyFont="1" applyFill="1" applyBorder="1" applyAlignment="1">
      <alignment vertical="center"/>
    </xf>
    <xf numFmtId="0" fontId="63" fillId="29" borderId="3" xfId="0" applyFont="1" applyFill="1" applyBorder="1" applyAlignment="1">
      <alignment vertical="center" wrapText="1"/>
    </xf>
    <xf numFmtId="179" fontId="63" fillId="29" borderId="3" xfId="0" applyNumberFormat="1" applyFont="1" applyFill="1" applyBorder="1" applyAlignment="1">
      <alignment horizontal="center" vertical="center"/>
    </xf>
    <xf numFmtId="180" fontId="66" fillId="29" borderId="0" xfId="0" applyNumberFormat="1" applyFont="1" applyFill="1" applyBorder="1" applyAlignment="1">
      <alignment vertical="center"/>
    </xf>
    <xf numFmtId="49" fontId="89" fillId="29" borderId="3" xfId="0" applyNumberFormat="1" applyFont="1" applyFill="1" applyBorder="1" applyAlignment="1">
      <alignment horizontal="center" vertical="center" wrapText="1"/>
    </xf>
    <xf numFmtId="179" fontId="89" fillId="29" borderId="3" xfId="0" applyNumberFormat="1" applyFont="1" applyFill="1" applyBorder="1" applyAlignment="1">
      <alignment horizontal="right" vertical="center" wrapText="1"/>
    </xf>
    <xf numFmtId="179" fontId="86" fillId="29" borderId="3" xfId="0" applyNumberFormat="1" applyFont="1" applyFill="1" applyBorder="1" applyAlignment="1">
      <alignment horizontal="center" vertical="center"/>
    </xf>
    <xf numFmtId="0" fontId="63" fillId="29" borderId="0" xfId="0" applyFont="1" applyFill="1" applyBorder="1" applyAlignment="1">
      <alignment vertical="center"/>
    </xf>
    <xf numFmtId="49" fontId="81" fillId="29" borderId="3" xfId="0" applyNumberFormat="1" applyFont="1" applyFill="1" applyBorder="1" applyAlignment="1">
      <alignment horizontal="center" vertical="center" wrapText="1"/>
    </xf>
    <xf numFmtId="179" fontId="64" fillId="29" borderId="3" xfId="0" applyNumberFormat="1" applyFont="1" applyFill="1" applyBorder="1" applyAlignment="1">
      <alignment horizontal="center" vertical="center"/>
    </xf>
    <xf numFmtId="179" fontId="94" fillId="29" borderId="3" xfId="0" applyNumberFormat="1" applyFont="1" applyFill="1" applyBorder="1" applyAlignment="1">
      <alignment horizontal="center" vertical="center"/>
    </xf>
    <xf numFmtId="180" fontId="65" fillId="29" borderId="0" xfId="0" applyNumberFormat="1" applyFont="1" applyFill="1" applyBorder="1" applyAlignment="1">
      <alignment vertical="center"/>
    </xf>
    <xf numFmtId="180" fontId="63" fillId="29" borderId="0" xfId="0" applyNumberFormat="1" applyFont="1" applyFill="1" applyBorder="1" applyAlignment="1">
      <alignment vertical="center"/>
    </xf>
    <xf numFmtId="179" fontId="84" fillId="29" borderId="3" xfId="0" applyNumberFormat="1" applyFont="1" applyFill="1" applyBorder="1" applyAlignment="1">
      <alignment horizontal="right" vertical="center" wrapText="1"/>
    </xf>
    <xf numFmtId="179" fontId="81" fillId="29" borderId="3" xfId="0" applyNumberFormat="1" applyFont="1" applyFill="1" applyBorder="1" applyAlignment="1">
      <alignment horizontal="right" vertical="center" wrapText="1" shrinkToFit="1"/>
    </xf>
    <xf numFmtId="49" fontId="80" fillId="29" borderId="3" xfId="0" applyNumberFormat="1" applyFont="1" applyFill="1" applyBorder="1" applyAlignment="1">
      <alignment horizontal="center" vertical="center" wrapText="1"/>
    </xf>
    <xf numFmtId="0" fontId="89" fillId="29" borderId="3" xfId="0" applyFont="1" applyFill="1" applyBorder="1" applyAlignment="1">
      <alignment vertical="center" wrapText="1"/>
    </xf>
    <xf numFmtId="0" fontId="63" fillId="29" borderId="3" xfId="0" applyFont="1" applyFill="1" applyBorder="1" applyAlignment="1">
      <alignment horizontal="left" vertical="center"/>
    </xf>
    <xf numFmtId="179" fontId="86" fillId="29" borderId="3" xfId="0" applyNumberFormat="1" applyFont="1" applyFill="1" applyBorder="1" applyAlignment="1">
      <alignment horizontal="right" vertical="center" wrapText="1"/>
    </xf>
    <xf numFmtId="0" fontId="65" fillId="29" borderId="3" xfId="0" applyFont="1" applyFill="1" applyBorder="1" applyAlignment="1">
      <alignment vertical="center" wrapText="1"/>
    </xf>
    <xf numFmtId="0" fontId="83" fillId="29" borderId="3" xfId="0" applyFont="1" applyFill="1" applyBorder="1" applyAlignment="1">
      <alignment horizontal="left" vertical="center" wrapText="1"/>
    </xf>
    <xf numFmtId="0" fontId="64" fillId="29" borderId="16" xfId="0" applyFont="1" applyFill="1" applyBorder="1" applyAlignment="1">
      <alignment horizontal="left" vertical="center"/>
    </xf>
    <xf numFmtId="49" fontId="65" fillId="29" borderId="3" xfId="0" applyNumberFormat="1" applyFont="1" applyFill="1" applyBorder="1" applyAlignment="1">
      <alignment horizontal="center" vertical="center" wrapText="1"/>
    </xf>
    <xf numFmtId="177" fontId="65" fillId="29" borderId="3" xfId="0" applyNumberFormat="1" applyFont="1" applyFill="1" applyBorder="1" applyAlignment="1">
      <alignment vertical="center" wrapText="1"/>
    </xf>
    <xf numFmtId="177" fontId="64" fillId="29" borderId="3" xfId="0" applyNumberFormat="1" applyFont="1" applyFill="1" applyBorder="1" applyAlignment="1">
      <alignment vertical="center" wrapText="1"/>
    </xf>
    <xf numFmtId="179" fontId="95" fillId="29" borderId="3" xfId="0" applyNumberFormat="1" applyFont="1" applyFill="1" applyBorder="1" applyAlignment="1">
      <alignment horizontal="center" vertical="center"/>
    </xf>
    <xf numFmtId="49" fontId="86" fillId="29" borderId="3" xfId="0" applyNumberFormat="1" applyFont="1" applyFill="1" applyBorder="1" applyAlignment="1">
      <alignment horizontal="center" vertical="center"/>
    </xf>
    <xf numFmtId="49" fontId="64" fillId="29" borderId="3" xfId="0" applyNumberFormat="1" applyFont="1" applyFill="1" applyBorder="1" applyAlignment="1">
      <alignment horizontal="center" vertical="center"/>
    </xf>
    <xf numFmtId="179" fontId="96" fillId="29" borderId="3" xfId="0" applyNumberFormat="1" applyFont="1" applyFill="1" applyBorder="1" applyAlignment="1">
      <alignment horizontal="center" vertical="center"/>
    </xf>
    <xf numFmtId="170" fontId="80" fillId="29" borderId="3" xfId="0" applyNumberFormat="1" applyFont="1" applyFill="1" applyBorder="1" applyAlignment="1">
      <alignment horizontal="right" vertical="center" wrapText="1"/>
    </xf>
    <xf numFmtId="49" fontId="66" fillId="29" borderId="3" xfId="0" applyNumberFormat="1" applyFont="1" applyFill="1" applyBorder="1" applyAlignment="1">
      <alignment horizontal="center" vertical="center"/>
    </xf>
    <xf numFmtId="0" fontId="66" fillId="29" borderId="3" xfId="0" applyFont="1" applyFill="1" applyBorder="1" applyAlignment="1">
      <alignment horizontal="left" vertical="center" wrapText="1"/>
    </xf>
    <xf numFmtId="0" fontId="62" fillId="29" borderId="3" xfId="0" applyFont="1" applyFill="1" applyBorder="1" applyAlignment="1">
      <alignment horizontal="center" vertical="center" wrapText="1"/>
    </xf>
    <xf numFmtId="179" fontId="62" fillId="29" borderId="3" xfId="0" applyNumberFormat="1" applyFont="1" applyFill="1" applyBorder="1" applyAlignment="1">
      <alignment horizontal="center" vertical="center" wrapText="1"/>
    </xf>
    <xf numFmtId="179" fontId="62" fillId="29" borderId="3" xfId="0" applyNumberFormat="1" applyFont="1" applyFill="1" applyBorder="1" applyAlignment="1">
      <alignment horizontal="center" vertical="center"/>
    </xf>
    <xf numFmtId="179" fontId="97" fillId="29" borderId="3" xfId="0" applyNumberFormat="1" applyFont="1" applyFill="1" applyBorder="1" applyAlignment="1">
      <alignment horizontal="center" vertical="center"/>
    </xf>
    <xf numFmtId="179" fontId="89" fillId="29" borderId="3" xfId="0" applyNumberFormat="1" applyFont="1" applyFill="1" applyBorder="1" applyAlignment="1">
      <alignment horizontal="right" vertical="center" wrapText="1" shrinkToFit="1"/>
    </xf>
    <xf numFmtId="49" fontId="84" fillId="29" borderId="3" xfId="0" applyNumberFormat="1" applyFont="1" applyFill="1" applyBorder="1" applyAlignment="1">
      <alignment horizontal="center" vertical="center" wrapText="1"/>
    </xf>
    <xf numFmtId="0" fontId="80" fillId="29" borderId="3" xfId="182" applyFont="1" applyFill="1" applyBorder="1" applyAlignment="1">
      <alignment vertical="center" wrapText="1"/>
      <protection locked="0"/>
    </xf>
    <xf numFmtId="0" fontId="89" fillId="29" borderId="3" xfId="182" applyFont="1" applyFill="1" applyBorder="1" applyAlignment="1">
      <alignment vertical="center" wrapText="1"/>
      <protection locked="0"/>
    </xf>
    <xf numFmtId="169" fontId="65" fillId="29" borderId="3" xfId="0" applyNumberFormat="1" applyFont="1" applyFill="1" applyBorder="1" applyAlignment="1">
      <alignment horizontal="right" wrapText="1"/>
    </xf>
    <xf numFmtId="0" fontId="83" fillId="29" borderId="3" xfId="0" applyFont="1" applyFill="1" applyBorder="1" applyAlignment="1">
      <alignment vertical="center" wrapText="1"/>
    </xf>
    <xf numFmtId="177" fontId="66" fillId="29" borderId="3" xfId="0" applyNumberFormat="1" applyFont="1" applyFill="1" applyBorder="1" applyAlignment="1">
      <alignment vertical="center" wrapText="1"/>
    </xf>
    <xf numFmtId="49" fontId="86" fillId="29" borderId="3" xfId="0" applyNumberFormat="1" applyFont="1" applyFill="1" applyBorder="1" applyAlignment="1">
      <alignment horizontal="center" vertical="center" wrapText="1"/>
    </xf>
    <xf numFmtId="177" fontId="86" fillId="29" borderId="3" xfId="0" applyNumberFormat="1" applyFont="1" applyFill="1" applyBorder="1" applyAlignment="1">
      <alignment vertical="center" wrapText="1"/>
    </xf>
    <xf numFmtId="0" fontId="85" fillId="29" borderId="3" xfId="0" applyFont="1" applyFill="1" applyBorder="1" applyAlignment="1">
      <alignment horizontal="left" vertical="center" wrapText="1"/>
    </xf>
    <xf numFmtId="0" fontId="81" fillId="29" borderId="3" xfId="0" applyFont="1" applyFill="1" applyBorder="1" applyAlignment="1">
      <alignment horizontal="center" vertical="center"/>
    </xf>
    <xf numFmtId="170" fontId="85" fillId="29" borderId="3" xfId="0" applyNumberFormat="1" applyFont="1" applyFill="1" applyBorder="1" applyAlignment="1">
      <alignment horizontal="right" vertical="center" wrapText="1"/>
    </xf>
    <xf numFmtId="179" fontId="85" fillId="29" borderId="3" xfId="0" applyNumberFormat="1" applyFont="1" applyFill="1" applyBorder="1" applyAlignment="1">
      <alignment horizontal="right" vertical="center" wrapText="1"/>
    </xf>
    <xf numFmtId="169" fontId="65" fillId="29" borderId="3" xfId="0" applyNumberFormat="1" applyFont="1" applyFill="1" applyBorder="1" applyAlignment="1">
      <alignment horizontal="right" vertical="center" wrapText="1"/>
    </xf>
    <xf numFmtId="0" fontId="89" fillId="29" borderId="3" xfId="0" applyFont="1" applyFill="1" applyBorder="1" applyAlignment="1">
      <alignment horizontal="center" vertical="center"/>
    </xf>
    <xf numFmtId="169" fontId="86" fillId="29" borderId="3" xfId="0" applyNumberFormat="1" applyFont="1" applyFill="1" applyBorder="1" applyAlignment="1">
      <alignment horizontal="right" vertical="center" wrapText="1"/>
    </xf>
    <xf numFmtId="0" fontId="88" fillId="29" borderId="3" xfId="182" applyFont="1" applyFill="1" applyBorder="1" applyAlignment="1">
      <alignment vertical="center" wrapText="1"/>
      <protection locked="0"/>
    </xf>
    <xf numFmtId="179" fontId="88" fillId="29" borderId="3" xfId="0" applyNumberFormat="1" applyFont="1" applyFill="1" applyBorder="1" applyAlignment="1">
      <alignment horizontal="right" vertical="center" wrapText="1"/>
    </xf>
    <xf numFmtId="0" fontId="83" fillId="29" borderId="3" xfId="0" applyFont="1" applyFill="1" applyBorder="1" applyAlignment="1">
      <alignment horizontal="left" wrapText="1"/>
    </xf>
    <xf numFmtId="0" fontId="81" fillId="29" borderId="3" xfId="0" applyFont="1" applyFill="1" applyBorder="1" applyAlignment="1">
      <alignment horizontal="left" wrapText="1"/>
    </xf>
    <xf numFmtId="0" fontId="80" fillId="29" borderId="3" xfId="0" applyFont="1" applyFill="1" applyBorder="1" applyAlignment="1">
      <alignment horizontal="left" vertical="center" wrapText="1"/>
    </xf>
    <xf numFmtId="0" fontId="88" fillId="29" borderId="3" xfId="0" applyFont="1" applyFill="1" applyBorder="1" applyAlignment="1">
      <alignment horizontal="left" vertical="center" wrapText="1"/>
    </xf>
    <xf numFmtId="179" fontId="80" fillId="29" borderId="3" xfId="0" applyNumberFormat="1" applyFont="1" applyFill="1" applyBorder="1" applyAlignment="1">
      <alignment horizontal="center" vertical="center" wrapText="1"/>
    </xf>
    <xf numFmtId="179" fontId="89" fillId="29" borderId="3" xfId="0" applyNumberFormat="1" applyFont="1" applyFill="1" applyBorder="1" applyAlignment="1">
      <alignment horizontal="center" vertical="center" wrapText="1"/>
    </xf>
    <xf numFmtId="170" fontId="65" fillId="29" borderId="0" xfId="0" applyNumberFormat="1" applyFont="1" applyFill="1" applyBorder="1" applyAlignment="1">
      <alignment horizontal="center" vertical="center" wrapText="1"/>
    </xf>
    <xf numFmtId="170" fontId="65" fillId="29" borderId="0" xfId="0" applyNumberFormat="1" applyFont="1" applyFill="1" applyBorder="1" applyAlignment="1">
      <alignment horizontal="right" vertical="center" wrapText="1"/>
    </xf>
    <xf numFmtId="0" fontId="65" fillId="29" borderId="0" xfId="0" applyFont="1" applyFill="1" applyBorder="1" applyAlignment="1">
      <alignment vertical="center" wrapText="1"/>
    </xf>
    <xf numFmtId="179" fontId="92" fillId="29" borderId="3" xfId="0" applyNumberFormat="1" applyFont="1" applyFill="1" applyBorder="1" applyAlignment="1">
      <alignment vertical="center"/>
    </xf>
    <xf numFmtId="179" fontId="98" fillId="0" borderId="3" xfId="0" applyNumberFormat="1" applyFont="1" applyFill="1" applyBorder="1" applyAlignment="1">
      <alignment horizontal="center" vertical="center" wrapText="1"/>
    </xf>
    <xf numFmtId="179" fontId="97" fillId="0" borderId="3" xfId="0" applyNumberFormat="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top" wrapText="1"/>
    </xf>
    <xf numFmtId="0" fontId="66" fillId="0" borderId="0" xfId="0" applyFont="1" applyFill="1" applyBorder="1" applyAlignment="1">
      <alignment horizontal="center" vertical="top"/>
    </xf>
    <xf numFmtId="0" fontId="65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horizontal="center" vertical="center"/>
    </xf>
    <xf numFmtId="170" fontId="65" fillId="0" borderId="13" xfId="0" applyNumberFormat="1" applyFont="1" applyFill="1" applyBorder="1" applyAlignment="1">
      <alignment horizontal="center" vertical="center" wrapText="1"/>
    </xf>
    <xf numFmtId="170" fontId="65" fillId="0" borderId="13" xfId="0" quotePrefix="1" applyNumberFormat="1" applyFont="1" applyFill="1" applyBorder="1" applyAlignment="1">
      <alignment horizontal="center" vertical="center" wrapText="1"/>
    </xf>
    <xf numFmtId="0" fontId="63" fillId="0" borderId="13" xfId="0" applyFont="1" applyFill="1" applyBorder="1" applyAlignment="1">
      <alignment horizontal="center"/>
    </xf>
    <xf numFmtId="0" fontId="63" fillId="29" borderId="3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center" vertical="center" wrapText="1"/>
    </xf>
    <xf numFmtId="0" fontId="63" fillId="29" borderId="3" xfId="0" applyFont="1" applyFill="1" applyBorder="1" applyAlignment="1">
      <alignment horizontal="center" vertical="center" wrapText="1"/>
    </xf>
    <xf numFmtId="0" fontId="63" fillId="0" borderId="15" xfId="0" applyFont="1" applyFill="1" applyBorder="1" applyAlignment="1">
      <alignment horizontal="left" vertical="center" wrapText="1"/>
    </xf>
    <xf numFmtId="0" fontId="63" fillId="0" borderId="16" xfId="0" applyFont="1" applyFill="1" applyBorder="1" applyAlignment="1">
      <alignment horizontal="left" vertical="center" wrapText="1"/>
    </xf>
    <xf numFmtId="0" fontId="63" fillId="22" borderId="15" xfId="0" applyFont="1" applyFill="1" applyBorder="1" applyAlignment="1">
      <alignment horizontal="left" vertical="center" wrapText="1"/>
    </xf>
    <xf numFmtId="0" fontId="63" fillId="22" borderId="16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horizontal="center" vertical="center" wrapText="1"/>
    </xf>
    <xf numFmtId="0" fontId="63" fillId="0" borderId="15" xfId="0" applyFont="1" applyFill="1" applyBorder="1" applyAlignment="1">
      <alignment horizontal="center" vertical="center" wrapText="1"/>
    </xf>
    <xf numFmtId="0" fontId="63" fillId="0" borderId="16" xfId="0" applyFont="1" applyFill="1" applyBorder="1" applyAlignment="1">
      <alignment horizontal="center" vertical="center" wrapText="1"/>
    </xf>
    <xf numFmtId="0" fontId="63" fillId="22" borderId="15" xfId="0" applyFont="1" applyFill="1" applyBorder="1" applyAlignment="1">
      <alignment horizontal="center" vertical="center" wrapText="1"/>
    </xf>
    <xf numFmtId="0" fontId="63" fillId="22" borderId="16" xfId="0" applyFont="1" applyFill="1" applyBorder="1" applyAlignment="1">
      <alignment horizontal="center" vertical="center" wrapText="1"/>
    </xf>
    <xf numFmtId="0" fontId="80" fillId="29" borderId="13" xfId="353" applyFont="1" applyFill="1" applyBorder="1" applyAlignment="1">
      <alignment horizontal="center" wrapText="1"/>
    </xf>
    <xf numFmtId="170" fontId="80" fillId="29" borderId="13" xfId="0" applyNumberFormat="1" applyFont="1" applyFill="1" applyBorder="1" applyAlignment="1">
      <alignment horizontal="center" wrapText="1"/>
    </xf>
    <xf numFmtId="170" fontId="82" fillId="29" borderId="13" xfId="0" applyNumberFormat="1" applyFont="1" applyFill="1" applyBorder="1" applyAlignment="1">
      <alignment horizontal="center" wrapText="1"/>
    </xf>
    <xf numFmtId="170" fontId="81" fillId="29" borderId="0" xfId="0" applyNumberFormat="1" applyFont="1" applyFill="1" applyAlignment="1">
      <alignment horizontal="center" vertical="center" wrapText="1"/>
    </xf>
    <xf numFmtId="170" fontId="65" fillId="29" borderId="0" xfId="0" applyNumberFormat="1" applyFont="1" applyFill="1" applyBorder="1" applyAlignment="1">
      <alignment horizontal="center" wrapText="1"/>
    </xf>
    <xf numFmtId="0" fontId="65" fillId="29" borderId="0" xfId="0" applyFont="1" applyFill="1" applyBorder="1" applyAlignment="1">
      <alignment horizontal="left" vertical="center" wrapText="1"/>
    </xf>
    <xf numFmtId="170" fontId="65" fillId="29" borderId="13" xfId="0" applyNumberFormat="1" applyFont="1" applyFill="1" applyBorder="1" applyAlignment="1">
      <alignment horizontal="left" wrapText="1"/>
    </xf>
    <xf numFmtId="0" fontId="65" fillId="29" borderId="0" xfId="0" applyFont="1" applyFill="1" applyBorder="1" applyAlignment="1">
      <alignment horizontal="left" vertical="center"/>
    </xf>
    <xf numFmtId="0" fontId="66" fillId="29" borderId="0" xfId="0" applyFont="1" applyFill="1" applyBorder="1" applyAlignment="1">
      <alignment horizontal="center" vertical="center" wrapText="1"/>
    </xf>
    <xf numFmtId="0" fontId="63" fillId="29" borderId="15" xfId="0" applyFont="1" applyFill="1" applyBorder="1" applyAlignment="1">
      <alignment horizontal="center" vertical="center"/>
    </xf>
    <xf numFmtId="0" fontId="63" fillId="29" borderId="16" xfId="0" applyFont="1" applyFill="1" applyBorder="1" applyAlignment="1">
      <alignment horizontal="center" vertical="center"/>
    </xf>
    <xf numFmtId="0" fontId="65" fillId="29" borderId="0" xfId="0" applyFont="1" applyFill="1" applyBorder="1" applyAlignment="1">
      <alignment horizontal="center" vertical="center"/>
    </xf>
    <xf numFmtId="0" fontId="63" fillId="29" borderId="13" xfId="0" applyFont="1" applyFill="1" applyBorder="1" applyAlignment="1">
      <alignment horizontal="center"/>
    </xf>
    <xf numFmtId="170" fontId="65" fillId="29" borderId="13" xfId="0" applyNumberFormat="1" applyFont="1" applyFill="1" applyBorder="1" applyAlignment="1">
      <alignment horizontal="center" vertical="center" wrapText="1"/>
    </xf>
    <xf numFmtId="170" fontId="63" fillId="29" borderId="13" xfId="0" quotePrefix="1" applyNumberFormat="1" applyFont="1" applyFill="1" applyBorder="1" applyAlignment="1">
      <alignment horizontal="center" wrapText="1"/>
    </xf>
    <xf numFmtId="170" fontId="65" fillId="29" borderId="13" xfId="0" applyNumberFormat="1" applyFont="1" applyFill="1" applyBorder="1" applyAlignment="1">
      <alignment horizontal="left" vertical="center" wrapText="1"/>
    </xf>
    <xf numFmtId="0" fontId="65" fillId="0" borderId="13" xfId="0" applyFont="1" applyFill="1" applyBorder="1" applyAlignment="1">
      <alignment horizontal="center" vertical="center"/>
    </xf>
    <xf numFmtId="0" fontId="73" fillId="0" borderId="0" xfId="0" applyFont="1" applyFill="1" applyAlignment="1">
      <alignment vertical="center" wrapText="1"/>
    </xf>
    <xf numFmtId="0" fontId="74" fillId="0" borderId="0" xfId="0" applyFont="1" applyFill="1" applyAlignment="1">
      <alignment vertical="center" wrapText="1"/>
    </xf>
    <xf numFmtId="0" fontId="79" fillId="0" borderId="0" xfId="0" applyFont="1" applyFill="1" applyAlignment="1">
      <alignment horizontal="center" vertical="center"/>
    </xf>
    <xf numFmtId="0" fontId="66" fillId="0" borderId="13" xfId="0" applyFont="1" applyFill="1" applyBorder="1" applyAlignment="1">
      <alignment horizontal="center"/>
    </xf>
    <xf numFmtId="3" fontId="66" fillId="0" borderId="15" xfId="0" applyNumberFormat="1" applyFont="1" applyFill="1" applyBorder="1" applyAlignment="1">
      <alignment horizontal="left" vertical="center" wrapText="1"/>
    </xf>
    <xf numFmtId="3" fontId="66" fillId="0" borderId="14" xfId="0" applyNumberFormat="1" applyFont="1" applyFill="1" applyBorder="1" applyAlignment="1">
      <alignment horizontal="left" vertical="center" wrapText="1"/>
    </xf>
    <xf numFmtId="0" fontId="62" fillId="0" borderId="13" xfId="0" applyFont="1" applyFill="1" applyBorder="1" applyAlignment="1">
      <alignment horizontal="center"/>
    </xf>
    <xf numFmtId="0" fontId="72" fillId="0" borderId="0" xfId="0" applyFont="1" applyFill="1" applyBorder="1" applyAlignment="1">
      <alignment horizontal="center" vertical="center"/>
    </xf>
    <xf numFmtId="0" fontId="62" fillId="0" borderId="3" xfId="0" applyFont="1" applyFill="1" applyBorder="1" applyAlignment="1">
      <alignment horizontal="center" vertical="center" wrapText="1"/>
    </xf>
    <xf numFmtId="0" fontId="63" fillId="29" borderId="3" xfId="0" applyFont="1" applyFill="1" applyBorder="1" applyAlignment="1" applyProtection="1">
      <alignment horizontal="center" vertical="center"/>
      <protection locked="0"/>
    </xf>
    <xf numFmtId="169" fontId="63" fillId="29" borderId="3" xfId="0" applyNumberFormat="1" applyFont="1" applyFill="1" applyBorder="1" applyAlignment="1">
      <alignment horizontal="center" vertical="center" wrapText="1"/>
    </xf>
    <xf numFmtId="0" fontId="64" fillId="29" borderId="0" xfId="0" applyFont="1" applyFill="1" applyBorder="1" applyAlignment="1">
      <alignment vertical="center"/>
    </xf>
  </cellXfs>
  <cellStyles count="355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19" xfId="353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Обычный_1139" xfId="35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H307"/>
  <sheetViews>
    <sheetView view="pageBreakPreview" topLeftCell="A145" zoomScale="60" zoomScaleNormal="75" workbookViewId="0">
      <selection activeCell="A118" sqref="A118:H118"/>
    </sheetView>
  </sheetViews>
  <sheetFormatPr defaultRowHeight="18.75"/>
  <cols>
    <col min="1" max="1" width="65.42578125" style="4" customWidth="1"/>
    <col min="2" max="2" width="8.5703125" style="148" customWidth="1"/>
    <col min="3" max="3" width="15.140625" style="148" customWidth="1"/>
    <col min="4" max="4" width="15.42578125" style="148" customWidth="1"/>
    <col min="5" max="5" width="15.28515625" style="4" customWidth="1"/>
    <col min="6" max="6" width="15.7109375" style="4" customWidth="1"/>
    <col min="7" max="7" width="14.85546875" style="4" customWidth="1"/>
    <col min="8" max="8" width="14.140625" style="233" customWidth="1"/>
    <col min="9" max="9" width="10" style="4" customWidth="1"/>
    <col min="10" max="10" width="9.5703125" style="4" customWidth="1"/>
    <col min="11" max="12" width="9.140625" style="4" customWidth="1"/>
    <col min="13" max="13" width="10.5703125" style="4" customWidth="1"/>
    <col min="14" max="16384" width="9.140625" style="4"/>
  </cols>
  <sheetData>
    <row r="1" spans="1:8" ht="87" customHeight="1">
      <c r="A1" s="309" t="s">
        <v>526</v>
      </c>
      <c r="B1" s="310"/>
      <c r="C1" s="310"/>
      <c r="D1" s="310"/>
      <c r="E1" s="310"/>
      <c r="F1" s="310"/>
      <c r="G1" s="310"/>
      <c r="H1" s="310"/>
    </row>
    <row r="2" spans="1:8" ht="39" customHeight="1">
      <c r="A2" s="308" t="s">
        <v>25</v>
      </c>
      <c r="B2" s="308"/>
      <c r="C2" s="308"/>
      <c r="D2" s="308"/>
      <c r="E2" s="308"/>
      <c r="F2" s="308"/>
      <c r="G2" s="308"/>
      <c r="H2" s="308"/>
    </row>
    <row r="3" spans="1:8" ht="23.25" customHeight="1">
      <c r="B3" s="184"/>
      <c r="C3" s="140"/>
      <c r="D3" s="184"/>
      <c r="E3" s="184"/>
      <c r="F3" s="184"/>
      <c r="G3" s="184"/>
      <c r="H3" s="224" t="s">
        <v>89</v>
      </c>
    </row>
    <row r="4" spans="1:8" ht="56.25" customHeight="1">
      <c r="A4" s="317" t="s">
        <v>31</v>
      </c>
      <c r="B4" s="318" t="s">
        <v>5</v>
      </c>
      <c r="C4" s="318" t="s">
        <v>182</v>
      </c>
      <c r="D4" s="318"/>
      <c r="E4" s="317" t="s">
        <v>187</v>
      </c>
      <c r="F4" s="317"/>
      <c r="G4" s="317"/>
      <c r="H4" s="317"/>
    </row>
    <row r="5" spans="1:8" ht="37.5" customHeight="1">
      <c r="A5" s="317"/>
      <c r="B5" s="318"/>
      <c r="C5" s="149" t="s">
        <v>184</v>
      </c>
      <c r="D5" s="149" t="s">
        <v>186</v>
      </c>
      <c r="E5" s="185" t="s">
        <v>165</v>
      </c>
      <c r="F5" s="185" t="s">
        <v>166</v>
      </c>
      <c r="G5" s="185" t="s">
        <v>167</v>
      </c>
      <c r="H5" s="185" t="s">
        <v>539</v>
      </c>
    </row>
    <row r="6" spans="1:8" ht="20.25" customHeight="1">
      <c r="A6" s="9">
        <v>1</v>
      </c>
      <c r="B6" s="149">
        <v>2</v>
      </c>
      <c r="C6" s="149">
        <v>3</v>
      </c>
      <c r="D6" s="149">
        <v>4</v>
      </c>
      <c r="E6" s="149">
        <v>5</v>
      </c>
      <c r="F6" s="149">
        <v>6</v>
      </c>
      <c r="G6" s="149">
        <v>7</v>
      </c>
      <c r="H6" s="221">
        <v>8</v>
      </c>
    </row>
    <row r="7" spans="1:8" ht="30" customHeight="1">
      <c r="A7" s="319" t="s">
        <v>145</v>
      </c>
      <c r="B7" s="319"/>
      <c r="C7" s="319"/>
      <c r="D7" s="319"/>
      <c r="E7" s="319"/>
      <c r="F7" s="319"/>
      <c r="G7" s="319"/>
      <c r="H7" s="319"/>
    </row>
    <row r="8" spans="1:8" ht="41.25" customHeight="1">
      <c r="A8" s="187" t="s">
        <v>528</v>
      </c>
      <c r="B8" s="188">
        <v>1000</v>
      </c>
      <c r="C8" s="12">
        <v>99121</v>
      </c>
      <c r="D8" s="12">
        <v>145310.6</v>
      </c>
      <c r="E8" s="12">
        <v>123207.8</v>
      </c>
      <c r="F8" s="12">
        <v>145310.6</v>
      </c>
      <c r="G8" s="12">
        <f>F8-E8</f>
        <v>22102.800000000003</v>
      </c>
      <c r="H8" s="225">
        <f>(F8/E8)*100</f>
        <v>117.93944863880373</v>
      </c>
    </row>
    <row r="9" spans="1:8" ht="40.5" customHeight="1">
      <c r="A9" s="187" t="s">
        <v>111</v>
      </c>
      <c r="B9" s="188">
        <v>1010</v>
      </c>
      <c r="C9" s="12">
        <f>SUM(C10:C14)</f>
        <v>-117489.3</v>
      </c>
      <c r="D9" s="12">
        <f t="shared" ref="D9:F9" si="0">SUM(D10:D14)</f>
        <v>-153503.4</v>
      </c>
      <c r="E9" s="12">
        <f t="shared" si="0"/>
        <v>-130370.20000000001</v>
      </c>
      <c r="F9" s="12">
        <f t="shared" si="0"/>
        <v>-153503.4</v>
      </c>
      <c r="G9" s="12">
        <f t="shared" ref="G9:G43" si="1">F9-E9</f>
        <v>-23133.199999999983</v>
      </c>
      <c r="H9" s="225">
        <f t="shared" ref="H9:H43" si="2">(F9/E9)*100</f>
        <v>117.74423909758518</v>
      </c>
    </row>
    <row r="10" spans="1:8" ht="20.100000000000001" customHeight="1">
      <c r="A10" s="84" t="s">
        <v>112</v>
      </c>
      <c r="B10" s="189">
        <v>1011</v>
      </c>
      <c r="C10" s="190">
        <v>-34390.699999999997</v>
      </c>
      <c r="D10" s="190">
        <v>-46041.2</v>
      </c>
      <c r="E10" s="190">
        <v>-20191.400000000001</v>
      </c>
      <c r="F10" s="190">
        <v>-46041.2</v>
      </c>
      <c r="G10" s="13">
        <f t="shared" si="1"/>
        <v>-25849.799999999996</v>
      </c>
      <c r="H10" s="210">
        <f t="shared" si="2"/>
        <v>228.02381211803043</v>
      </c>
    </row>
    <row r="11" spans="1:8" ht="20.100000000000001" customHeight="1">
      <c r="A11" s="84" t="s">
        <v>2</v>
      </c>
      <c r="B11" s="189">
        <v>1012</v>
      </c>
      <c r="C11" s="190">
        <v>-62984.4</v>
      </c>
      <c r="D11" s="190">
        <v>-81666.5</v>
      </c>
      <c r="E11" s="190">
        <v>-84959.900000000009</v>
      </c>
      <c r="F11" s="190">
        <v>-81666.5</v>
      </c>
      <c r="G11" s="13">
        <f t="shared" si="1"/>
        <v>3293.4000000000087</v>
      </c>
      <c r="H11" s="210">
        <f t="shared" si="2"/>
        <v>96.123583007983754</v>
      </c>
    </row>
    <row r="12" spans="1:8" ht="20.100000000000001" customHeight="1">
      <c r="A12" s="84" t="s">
        <v>3</v>
      </c>
      <c r="B12" s="189">
        <v>1013</v>
      </c>
      <c r="C12" s="190">
        <v>-13740.8</v>
      </c>
      <c r="D12" s="190">
        <v>-17935.8</v>
      </c>
      <c r="E12" s="190">
        <v>-18717.899999999998</v>
      </c>
      <c r="F12" s="190">
        <v>-17935.8</v>
      </c>
      <c r="G12" s="13">
        <f t="shared" si="1"/>
        <v>782.09999999999854</v>
      </c>
      <c r="H12" s="210">
        <f t="shared" si="2"/>
        <v>95.821646659080358</v>
      </c>
    </row>
    <row r="13" spans="1:8" ht="20.100000000000001" customHeight="1">
      <c r="A13" s="84" t="s">
        <v>4</v>
      </c>
      <c r="B13" s="189">
        <v>1014</v>
      </c>
      <c r="C13" s="190">
        <v>-3415.5</v>
      </c>
      <c r="D13" s="190">
        <v>-3195.6</v>
      </c>
      <c r="E13" s="190">
        <v>-4000</v>
      </c>
      <c r="F13" s="190">
        <v>-3195.6</v>
      </c>
      <c r="G13" s="13">
        <f t="shared" si="1"/>
        <v>804.40000000000009</v>
      </c>
      <c r="H13" s="210">
        <f t="shared" si="2"/>
        <v>79.89</v>
      </c>
    </row>
    <row r="14" spans="1:8" ht="20.100000000000001" customHeight="1">
      <c r="A14" s="84" t="s">
        <v>80</v>
      </c>
      <c r="B14" s="189">
        <v>1015</v>
      </c>
      <c r="C14" s="190">
        <v>-2957.9</v>
      </c>
      <c r="D14" s="190">
        <v>-4664.3</v>
      </c>
      <c r="E14" s="190">
        <v>-2501</v>
      </c>
      <c r="F14" s="190">
        <v>-4664.3</v>
      </c>
      <c r="G14" s="13">
        <f t="shared" si="1"/>
        <v>-2163.3000000000002</v>
      </c>
      <c r="H14" s="210">
        <f t="shared" si="2"/>
        <v>186.49740103958416</v>
      </c>
    </row>
    <row r="15" spans="1:8" ht="20.100000000000001" customHeight="1">
      <c r="A15" s="187" t="s">
        <v>34</v>
      </c>
      <c r="B15" s="189">
        <v>1020</v>
      </c>
      <c r="C15" s="12">
        <f>SUM(C8:C9)</f>
        <v>-18368.300000000003</v>
      </c>
      <c r="D15" s="12">
        <f t="shared" ref="D15:F15" si="3">SUM(D8:D9)</f>
        <v>-8192.7999999999884</v>
      </c>
      <c r="E15" s="12">
        <f t="shared" si="3"/>
        <v>-7162.4000000000087</v>
      </c>
      <c r="F15" s="12">
        <f t="shared" si="3"/>
        <v>-8192.7999999999884</v>
      </c>
      <c r="G15" s="12">
        <f t="shared" si="1"/>
        <v>-1030.3999999999796</v>
      </c>
      <c r="H15" s="225">
        <f t="shared" si="2"/>
        <v>114.38623924941331</v>
      </c>
    </row>
    <row r="16" spans="1:8" ht="20.100000000000001" customHeight="1">
      <c r="A16" s="187" t="s">
        <v>133</v>
      </c>
      <c r="B16" s="188">
        <v>1020</v>
      </c>
      <c r="C16" s="12">
        <f>SUM(C17:C21)</f>
        <v>-7348.7999999999993</v>
      </c>
      <c r="D16" s="12">
        <f t="shared" ref="D16:F16" si="4">SUM(D17:D21)</f>
        <v>-7697.6000000000013</v>
      </c>
      <c r="E16" s="12">
        <f t="shared" si="4"/>
        <v>-7730.6999999999989</v>
      </c>
      <c r="F16" s="12">
        <f t="shared" si="4"/>
        <v>-7697.6000000000013</v>
      </c>
      <c r="G16" s="12">
        <f t="shared" si="1"/>
        <v>33.099999999997635</v>
      </c>
      <c r="H16" s="225">
        <f t="shared" si="2"/>
        <v>99.571836961724074</v>
      </c>
    </row>
    <row r="17" spans="1:8" ht="20.100000000000001" customHeight="1">
      <c r="A17" s="84" t="s">
        <v>112</v>
      </c>
      <c r="B17" s="189">
        <v>1021</v>
      </c>
      <c r="C17" s="190">
        <v>-33</v>
      </c>
      <c r="D17" s="190">
        <v>-77.599999999999994</v>
      </c>
      <c r="E17" s="190">
        <v>-129.19999999999999</v>
      </c>
      <c r="F17" s="190">
        <v>-77.599999999999994</v>
      </c>
      <c r="G17" s="13">
        <f t="shared" si="1"/>
        <v>51.599999999999994</v>
      </c>
      <c r="H17" s="210">
        <f t="shared" si="2"/>
        <v>60.061919504643967</v>
      </c>
    </row>
    <row r="18" spans="1:8" ht="20.100000000000001" customHeight="1">
      <c r="A18" s="84" t="s">
        <v>2</v>
      </c>
      <c r="B18" s="189">
        <v>1022</v>
      </c>
      <c r="C18" s="190">
        <v>-5645.5</v>
      </c>
      <c r="D18" s="190">
        <v>-5946.3</v>
      </c>
      <c r="E18" s="190">
        <v>-5949.4</v>
      </c>
      <c r="F18" s="190">
        <v>-5946.3</v>
      </c>
      <c r="G18" s="13">
        <f t="shared" si="1"/>
        <v>3.0999999999994543</v>
      </c>
      <c r="H18" s="210">
        <f t="shared" si="2"/>
        <v>99.947893905267776</v>
      </c>
    </row>
    <row r="19" spans="1:8" ht="20.100000000000001" customHeight="1">
      <c r="A19" s="84" t="s">
        <v>3</v>
      </c>
      <c r="B19" s="189">
        <v>1023</v>
      </c>
      <c r="C19" s="190">
        <v>-1235.4000000000001</v>
      </c>
      <c r="D19" s="190">
        <v>-1208.4000000000001</v>
      </c>
      <c r="E19" s="190">
        <v>-1307.5999999999999</v>
      </c>
      <c r="F19" s="190">
        <v>-1208.4000000000001</v>
      </c>
      <c r="G19" s="13">
        <f t="shared" si="1"/>
        <v>99.199999999999818</v>
      </c>
      <c r="H19" s="210">
        <f t="shared" si="2"/>
        <v>92.413582135209566</v>
      </c>
    </row>
    <row r="20" spans="1:8" ht="20.100000000000001" customHeight="1">
      <c r="A20" s="84" t="s">
        <v>4</v>
      </c>
      <c r="B20" s="189">
        <v>1024</v>
      </c>
      <c r="C20" s="190" t="s">
        <v>35</v>
      </c>
      <c r="D20" s="190" t="s">
        <v>35</v>
      </c>
      <c r="E20" s="190" t="s">
        <v>35</v>
      </c>
      <c r="F20" s="190" t="s">
        <v>35</v>
      </c>
      <c r="G20" s="13"/>
      <c r="H20" s="210"/>
    </row>
    <row r="21" spans="1:8" ht="20.100000000000001" customHeight="1">
      <c r="A21" s="84" t="s">
        <v>113</v>
      </c>
      <c r="B21" s="189">
        <v>1025</v>
      </c>
      <c r="C21" s="190">
        <v>-434.9</v>
      </c>
      <c r="D21" s="190">
        <v>-465.3</v>
      </c>
      <c r="E21" s="190">
        <v>-344.5</v>
      </c>
      <c r="F21" s="190">
        <v>-465.3</v>
      </c>
      <c r="G21" s="13">
        <f t="shared" si="1"/>
        <v>-120.80000000000001</v>
      </c>
      <c r="H21" s="210">
        <f t="shared" si="2"/>
        <v>135.06531204644412</v>
      </c>
    </row>
    <row r="22" spans="1:8" ht="20.100000000000001" customHeight="1">
      <c r="A22" s="187" t="s">
        <v>53</v>
      </c>
      <c r="B22" s="188">
        <v>1040</v>
      </c>
      <c r="C22" s="12">
        <f>SUM(C23:C24)</f>
        <v>45341.599999999999</v>
      </c>
      <c r="D22" s="12">
        <f>SUM(D23:D24)</f>
        <v>20708.3</v>
      </c>
      <c r="E22" s="12">
        <f>SUM(E23:E24)</f>
        <v>14222.9</v>
      </c>
      <c r="F22" s="12">
        <f>SUM(F23:F24)</f>
        <v>20708.3</v>
      </c>
      <c r="G22" s="12">
        <f t="shared" si="1"/>
        <v>6485.4</v>
      </c>
      <c r="H22" s="225">
        <f t="shared" si="2"/>
        <v>145.59829570622026</v>
      </c>
    </row>
    <row r="23" spans="1:8" ht="20.100000000000001" customHeight="1">
      <c r="A23" s="84" t="s">
        <v>54</v>
      </c>
      <c r="B23" s="189">
        <v>1041</v>
      </c>
      <c r="C23" s="13"/>
      <c r="D23" s="13"/>
      <c r="E23" s="13"/>
      <c r="F23" s="13"/>
      <c r="G23" s="13">
        <f t="shared" si="1"/>
        <v>0</v>
      </c>
      <c r="H23" s="231" t="e">
        <f t="shared" si="2"/>
        <v>#DIV/0!</v>
      </c>
    </row>
    <row r="24" spans="1:8" ht="20.100000000000001" customHeight="1">
      <c r="A24" s="84" t="s">
        <v>55</v>
      </c>
      <c r="B24" s="189">
        <v>1042</v>
      </c>
      <c r="C24" s="190">
        <v>45341.599999999999</v>
      </c>
      <c r="D24" s="190">
        <v>20708.3</v>
      </c>
      <c r="E24" s="190">
        <v>14222.9</v>
      </c>
      <c r="F24" s="190">
        <v>20708.3</v>
      </c>
      <c r="G24" s="13">
        <f t="shared" si="1"/>
        <v>6485.4</v>
      </c>
      <c r="H24" s="210">
        <f t="shared" si="2"/>
        <v>145.59829570622026</v>
      </c>
    </row>
    <row r="25" spans="1:8" ht="20.100000000000001" customHeight="1">
      <c r="A25" s="187" t="s">
        <v>14</v>
      </c>
      <c r="B25" s="188">
        <v>1030</v>
      </c>
      <c r="C25" s="12">
        <f>SUM(C26:C30)</f>
        <v>-532</v>
      </c>
      <c r="D25" s="12">
        <f t="shared" ref="D25:F25" si="5">SUM(D26:D30)</f>
        <v>-6072.9999999999991</v>
      </c>
      <c r="E25" s="12">
        <f t="shared" si="5"/>
        <v>-3349.7999999999997</v>
      </c>
      <c r="F25" s="12">
        <f t="shared" si="5"/>
        <v>-6072.9999999999991</v>
      </c>
      <c r="G25" s="12">
        <f t="shared" si="1"/>
        <v>-2723.1999999999994</v>
      </c>
      <c r="H25" s="225">
        <f t="shared" si="2"/>
        <v>181.29440563615736</v>
      </c>
    </row>
    <row r="26" spans="1:8" ht="20.100000000000001" customHeight="1">
      <c r="A26" s="84" t="s">
        <v>112</v>
      </c>
      <c r="B26" s="189">
        <v>1031</v>
      </c>
      <c r="C26" s="13" t="s">
        <v>35</v>
      </c>
      <c r="D26" s="13" t="s">
        <v>35</v>
      </c>
      <c r="E26" s="13" t="s">
        <v>35</v>
      </c>
      <c r="F26" s="13" t="s">
        <v>35</v>
      </c>
      <c r="G26" s="13"/>
      <c r="H26" s="210"/>
    </row>
    <row r="27" spans="1:8" ht="20.100000000000001" customHeight="1">
      <c r="A27" s="84" t="s">
        <v>2</v>
      </c>
      <c r="B27" s="189">
        <v>1032</v>
      </c>
      <c r="C27" s="13" t="s">
        <v>35</v>
      </c>
      <c r="D27" s="190">
        <v>-3179.1</v>
      </c>
      <c r="E27" s="190">
        <v>-2379.6999999999998</v>
      </c>
      <c r="F27" s="190">
        <v>-3179.1</v>
      </c>
      <c r="G27" s="13">
        <f t="shared" si="1"/>
        <v>-799.40000000000009</v>
      </c>
      <c r="H27" s="210">
        <f t="shared" si="2"/>
        <v>133.59246963903013</v>
      </c>
    </row>
    <row r="28" spans="1:8" ht="20.100000000000001" customHeight="1">
      <c r="A28" s="84" t="s">
        <v>3</v>
      </c>
      <c r="B28" s="189">
        <v>1033</v>
      </c>
      <c r="C28" s="13" t="s">
        <v>35</v>
      </c>
      <c r="D28" s="190">
        <v>-626.79999999999995</v>
      </c>
      <c r="E28" s="190">
        <v>-523.1</v>
      </c>
      <c r="F28" s="190">
        <v>-626.79999999999995</v>
      </c>
      <c r="G28" s="13">
        <f t="shared" si="1"/>
        <v>-103.69999999999993</v>
      </c>
      <c r="H28" s="210">
        <f t="shared" si="2"/>
        <v>119.82412540623206</v>
      </c>
    </row>
    <row r="29" spans="1:8" ht="20.100000000000001" customHeight="1">
      <c r="A29" s="84" t="s">
        <v>4</v>
      </c>
      <c r="B29" s="189">
        <v>1034</v>
      </c>
      <c r="C29" s="13" t="s">
        <v>35</v>
      </c>
      <c r="D29" s="190">
        <v>-1795.9</v>
      </c>
      <c r="E29" s="13" t="s">
        <v>35</v>
      </c>
      <c r="F29" s="190">
        <v>-1795.9</v>
      </c>
      <c r="G29" s="223" t="e">
        <f t="shared" si="1"/>
        <v>#VALUE!</v>
      </c>
      <c r="H29" s="231" t="e">
        <f t="shared" si="2"/>
        <v>#VALUE!</v>
      </c>
    </row>
    <row r="30" spans="1:8" ht="20.100000000000001" customHeight="1">
      <c r="A30" s="84" t="s">
        <v>114</v>
      </c>
      <c r="B30" s="189">
        <v>1035</v>
      </c>
      <c r="C30" s="13">
        <v>-532</v>
      </c>
      <c r="D30" s="190">
        <v>-471.2</v>
      </c>
      <c r="E30" s="13">
        <v>-447</v>
      </c>
      <c r="F30" s="190">
        <v>-471.2</v>
      </c>
      <c r="G30" s="13">
        <f t="shared" si="1"/>
        <v>-24.199999999999989</v>
      </c>
      <c r="H30" s="210">
        <f t="shared" si="2"/>
        <v>105.41387024608501</v>
      </c>
    </row>
    <row r="31" spans="1:8" ht="21" customHeight="1">
      <c r="A31" s="187" t="s">
        <v>1</v>
      </c>
      <c r="B31" s="189">
        <v>1100</v>
      </c>
      <c r="C31" s="12">
        <f>SUM(C15,C16,C22,C25)</f>
        <v>19092.499999999996</v>
      </c>
      <c r="D31" s="12">
        <f t="shared" ref="D31:F31" si="6">SUM(D15,D16,D22,D25)</f>
        <v>-1255.0999999999904</v>
      </c>
      <c r="E31" s="12">
        <f t="shared" si="6"/>
        <v>-4020.0000000000077</v>
      </c>
      <c r="F31" s="12">
        <f t="shared" si="6"/>
        <v>-1255.0999999999904</v>
      </c>
      <c r="G31" s="12">
        <f t="shared" si="1"/>
        <v>2764.9000000000174</v>
      </c>
      <c r="H31" s="225">
        <f t="shared" si="2"/>
        <v>31.221393034825574</v>
      </c>
    </row>
    <row r="32" spans="1:8" ht="20.100000000000001" customHeight="1">
      <c r="A32" s="187" t="s">
        <v>529</v>
      </c>
      <c r="B32" s="188">
        <v>1130</v>
      </c>
      <c r="C32" s="12">
        <v>19.399999999999999</v>
      </c>
      <c r="D32" s="12">
        <v>267.8</v>
      </c>
      <c r="E32" s="12">
        <v>20</v>
      </c>
      <c r="F32" s="12">
        <v>267.8</v>
      </c>
      <c r="G32" s="12">
        <f t="shared" si="1"/>
        <v>247.8</v>
      </c>
      <c r="H32" s="225">
        <f t="shared" si="2"/>
        <v>1339</v>
      </c>
    </row>
    <row r="33" spans="1:8" ht="20.100000000000001" customHeight="1">
      <c r="A33" s="191" t="s">
        <v>530</v>
      </c>
      <c r="B33" s="188">
        <v>1140</v>
      </c>
      <c r="C33" s="12" t="s">
        <v>35</v>
      </c>
      <c r="D33" s="12" t="s">
        <v>35</v>
      </c>
      <c r="E33" s="13" t="s">
        <v>35</v>
      </c>
      <c r="F33" s="13" t="s">
        <v>35</v>
      </c>
      <c r="G33" s="12"/>
      <c r="H33" s="225"/>
    </row>
    <row r="34" spans="1:8" ht="20.100000000000001" customHeight="1">
      <c r="A34" s="187" t="s">
        <v>531</v>
      </c>
      <c r="B34" s="188">
        <v>1150</v>
      </c>
      <c r="C34" s="12">
        <v>3415.5</v>
      </c>
      <c r="D34" s="12">
        <v>4633.3</v>
      </c>
      <c r="E34" s="12">
        <v>4000</v>
      </c>
      <c r="F34" s="12">
        <v>4633.3</v>
      </c>
      <c r="G34" s="12">
        <f t="shared" si="1"/>
        <v>633.30000000000018</v>
      </c>
      <c r="H34" s="225">
        <f t="shared" si="2"/>
        <v>115.83250000000001</v>
      </c>
    </row>
    <row r="35" spans="1:8" ht="20.100000000000001" customHeight="1">
      <c r="A35" s="187" t="s">
        <v>532</v>
      </c>
      <c r="B35" s="188">
        <v>1160</v>
      </c>
      <c r="C35" s="12" t="s">
        <v>35</v>
      </c>
      <c r="D35" s="12" t="s">
        <v>35</v>
      </c>
      <c r="E35" s="13" t="s">
        <v>35</v>
      </c>
      <c r="F35" s="13" t="s">
        <v>35</v>
      </c>
      <c r="G35" s="12"/>
      <c r="H35" s="225"/>
    </row>
    <row r="36" spans="1:8" ht="20.100000000000001" customHeight="1">
      <c r="A36" s="187" t="s">
        <v>17</v>
      </c>
      <c r="B36" s="188">
        <v>1170</v>
      </c>
      <c r="C36" s="12">
        <f>SUM(C31, C32:C35)</f>
        <v>22527.399999999998</v>
      </c>
      <c r="D36" s="12">
        <f>SUM(D31, D32:D35)</f>
        <v>3646.00000000001</v>
      </c>
      <c r="E36" s="12">
        <f>SUM(E31, E32:E35)</f>
        <v>-7.73070496506989E-12</v>
      </c>
      <c r="F36" s="12">
        <f>SUM(F31, F32:F35)</f>
        <v>3646.00000000001</v>
      </c>
      <c r="G36" s="12">
        <f t="shared" si="1"/>
        <v>3646.0000000000177</v>
      </c>
      <c r="H36" s="225"/>
    </row>
    <row r="37" spans="1:8" ht="20.100000000000001" customHeight="1">
      <c r="A37" s="191" t="s">
        <v>37</v>
      </c>
      <c r="B37" s="189">
        <v>1180</v>
      </c>
      <c r="C37" s="13" t="s">
        <v>35</v>
      </c>
      <c r="D37" s="13" t="s">
        <v>35</v>
      </c>
      <c r="E37" s="13" t="s">
        <v>35</v>
      </c>
      <c r="F37" s="13" t="s">
        <v>35</v>
      </c>
      <c r="G37" s="13"/>
      <c r="H37" s="210"/>
    </row>
    <row r="38" spans="1:8" ht="20.100000000000001" customHeight="1">
      <c r="A38" s="191" t="s">
        <v>38</v>
      </c>
      <c r="B38" s="189">
        <v>1181</v>
      </c>
      <c r="C38" s="13"/>
      <c r="D38" s="13"/>
      <c r="E38" s="13"/>
      <c r="F38" s="13"/>
      <c r="G38" s="12"/>
      <c r="H38" s="210"/>
    </row>
    <row r="39" spans="1:8" ht="20.100000000000001" customHeight="1">
      <c r="A39" s="187" t="s">
        <v>76</v>
      </c>
      <c r="B39" s="188">
        <v>1200</v>
      </c>
      <c r="C39" s="12">
        <f>SUM(C36:C38)</f>
        <v>22527.399999999998</v>
      </c>
      <c r="D39" s="12">
        <f>SUM(D36:D38)</f>
        <v>3646.00000000001</v>
      </c>
      <c r="E39" s="12">
        <f>SUM(E36:E38)</f>
        <v>-7.73070496506989E-12</v>
      </c>
      <c r="F39" s="12">
        <f>SUM(F36:F38)</f>
        <v>3646.00000000001</v>
      </c>
      <c r="G39" s="12">
        <f t="shared" si="1"/>
        <v>3646.0000000000177</v>
      </c>
      <c r="H39" s="225"/>
    </row>
    <row r="40" spans="1:8" ht="20.100000000000001" customHeight="1">
      <c r="A40" s="191" t="s">
        <v>77</v>
      </c>
      <c r="B40" s="189">
        <v>1201</v>
      </c>
      <c r="C40" s="13"/>
      <c r="D40" s="13"/>
      <c r="E40" s="13"/>
      <c r="F40" s="13"/>
      <c r="G40" s="13">
        <f t="shared" si="1"/>
        <v>0</v>
      </c>
      <c r="H40" s="210"/>
    </row>
    <row r="41" spans="1:8" ht="20.100000000000001" customHeight="1">
      <c r="A41" s="191" t="s">
        <v>78</v>
      </c>
      <c r="B41" s="189">
        <v>1202</v>
      </c>
      <c r="C41" s="13" t="s">
        <v>35</v>
      </c>
      <c r="D41" s="13" t="s">
        <v>35</v>
      </c>
      <c r="E41" s="13" t="s">
        <v>35</v>
      </c>
      <c r="F41" s="13" t="s">
        <v>35</v>
      </c>
      <c r="G41" s="13"/>
      <c r="H41" s="210"/>
    </row>
    <row r="42" spans="1:8" ht="21.75" customHeight="1">
      <c r="A42" s="187" t="s">
        <v>177</v>
      </c>
      <c r="B42" s="188">
        <v>1210</v>
      </c>
      <c r="C42" s="12">
        <f>SUM(C8,C22,C32,C34,C38)</f>
        <v>147897.5</v>
      </c>
      <c r="D42" s="12">
        <f t="shared" ref="D42:F42" si="7">SUM(D8,D22,D32,D34,D38)</f>
        <v>170919.99999999997</v>
      </c>
      <c r="E42" s="12">
        <f t="shared" si="7"/>
        <v>141450.70000000001</v>
      </c>
      <c r="F42" s="12">
        <f t="shared" si="7"/>
        <v>170919.99999999997</v>
      </c>
      <c r="G42" s="13">
        <f t="shared" si="1"/>
        <v>29469.299999999959</v>
      </c>
      <c r="H42" s="210">
        <f t="shared" si="2"/>
        <v>120.83361906303749</v>
      </c>
    </row>
    <row r="43" spans="1:8" ht="23.25" customHeight="1">
      <c r="A43" s="187" t="s">
        <v>178</v>
      </c>
      <c r="B43" s="188">
        <v>1220</v>
      </c>
      <c r="C43" s="12">
        <f>SUM(C9,C16,C25,C33,C35,C37)</f>
        <v>-125370.1</v>
      </c>
      <c r="D43" s="12">
        <f t="shared" ref="D43:F43" si="8">SUM(D9,D16,D25,D33,D35,D37)</f>
        <v>-167274</v>
      </c>
      <c r="E43" s="12">
        <f t="shared" si="8"/>
        <v>-141450.70000000001</v>
      </c>
      <c r="F43" s="12">
        <f t="shared" si="8"/>
        <v>-167274</v>
      </c>
      <c r="G43" s="13">
        <f t="shared" si="1"/>
        <v>-25823.299999999988</v>
      </c>
      <c r="H43" s="210">
        <f t="shared" si="2"/>
        <v>118.25604256465326</v>
      </c>
    </row>
    <row r="44" spans="1:8" s="99" customFormat="1" ht="32.25" customHeight="1">
      <c r="A44" s="179" t="s">
        <v>27</v>
      </c>
      <c r="B44" s="159"/>
      <c r="C44" s="12"/>
      <c r="D44" s="12"/>
      <c r="E44" s="12"/>
      <c r="F44" s="12"/>
      <c r="G44" s="192"/>
      <c r="H44" s="226"/>
    </row>
    <row r="45" spans="1:8" s="99" customFormat="1" ht="22.5" customHeight="1">
      <c r="A45" s="84" t="s">
        <v>88</v>
      </c>
      <c r="B45" s="193">
        <v>9000</v>
      </c>
      <c r="C45" s="190">
        <v>34423.699999999997</v>
      </c>
      <c r="D45" s="190">
        <f>-D10+-D17</f>
        <v>46118.799999999996</v>
      </c>
      <c r="E45" s="190">
        <v>20320.599999999999</v>
      </c>
      <c r="F45" s="190">
        <f>-F10+-F17</f>
        <v>46118.799999999996</v>
      </c>
      <c r="G45" s="192">
        <f t="shared" ref="G45:G50" si="9">F45-E45</f>
        <v>25798.199999999997</v>
      </c>
      <c r="H45" s="226">
        <f t="shared" ref="H45:H50" si="10">(F45/E45)*100</f>
        <v>226.95589697154611</v>
      </c>
    </row>
    <row r="46" spans="1:8" s="99" customFormat="1" ht="22.5" customHeight="1">
      <c r="A46" s="84" t="s">
        <v>2</v>
      </c>
      <c r="B46" s="193">
        <v>9010</v>
      </c>
      <c r="C46" s="190">
        <v>68629.899999999994</v>
      </c>
      <c r="D46" s="190">
        <f>-D11+-D18+-D27</f>
        <v>90791.900000000009</v>
      </c>
      <c r="E46" s="190">
        <v>93289</v>
      </c>
      <c r="F46" s="190">
        <f>-F11+-F18+-F27</f>
        <v>90791.900000000009</v>
      </c>
      <c r="G46" s="192">
        <f t="shared" si="9"/>
        <v>-2497.0999999999913</v>
      </c>
      <c r="H46" s="226">
        <f t="shared" si="10"/>
        <v>97.323264264811499</v>
      </c>
    </row>
    <row r="47" spans="1:8" s="99" customFormat="1" ht="22.5" customHeight="1">
      <c r="A47" s="84" t="s">
        <v>3</v>
      </c>
      <c r="B47" s="193">
        <v>9020</v>
      </c>
      <c r="C47" s="190">
        <v>14976.2</v>
      </c>
      <c r="D47" s="190">
        <f>-D12+-D19+-D28</f>
        <v>19771</v>
      </c>
      <c r="E47" s="190">
        <v>20548.599999999999</v>
      </c>
      <c r="F47" s="190">
        <f>-F12+-F19+-F28</f>
        <v>19771</v>
      </c>
      <c r="G47" s="192">
        <f t="shared" si="9"/>
        <v>-777.59999999999854</v>
      </c>
      <c r="H47" s="226">
        <f t="shared" si="10"/>
        <v>96.215800589821214</v>
      </c>
    </row>
    <row r="48" spans="1:8" s="99" customFormat="1" ht="22.5" customHeight="1">
      <c r="A48" s="84" t="s">
        <v>4</v>
      </c>
      <c r="B48" s="193">
        <v>9030</v>
      </c>
      <c r="C48" s="190">
        <v>3415.5</v>
      </c>
      <c r="D48" s="190">
        <f>-D13+-D29</f>
        <v>4991.5</v>
      </c>
      <c r="E48" s="190">
        <v>4000</v>
      </c>
      <c r="F48" s="190">
        <f>-F13+-F29</f>
        <v>4991.5</v>
      </c>
      <c r="G48" s="192">
        <f t="shared" si="9"/>
        <v>991.5</v>
      </c>
      <c r="H48" s="226">
        <f t="shared" si="10"/>
        <v>124.78750000000001</v>
      </c>
    </row>
    <row r="49" spans="1:8" s="99" customFormat="1" ht="23.25" customHeight="1">
      <c r="A49" s="84" t="s">
        <v>6</v>
      </c>
      <c r="B49" s="193">
        <v>9040</v>
      </c>
      <c r="C49" s="190">
        <v>3924.8</v>
      </c>
      <c r="D49" s="190">
        <f>-D14+-D21+-D30</f>
        <v>5600.8</v>
      </c>
      <c r="E49" s="190">
        <v>3292.5</v>
      </c>
      <c r="F49" s="190">
        <f>-F14+-F21+-F30</f>
        <v>5600.8</v>
      </c>
      <c r="G49" s="192">
        <f t="shared" si="9"/>
        <v>2308.3000000000002</v>
      </c>
      <c r="H49" s="226">
        <f t="shared" si="10"/>
        <v>170.10782080485953</v>
      </c>
    </row>
    <row r="50" spans="1:8" s="99" customFormat="1" ht="31.5" customHeight="1">
      <c r="A50" s="179" t="s">
        <v>11</v>
      </c>
      <c r="B50" s="159">
        <v>9050</v>
      </c>
      <c r="C50" s="12">
        <f>SUM(C45:C49)</f>
        <v>125370.09999999999</v>
      </c>
      <c r="D50" s="12">
        <f t="shared" ref="D50:F50" si="11">SUM(D45:D49)</f>
        <v>167274</v>
      </c>
      <c r="E50" s="12">
        <f t="shared" si="11"/>
        <v>141450.70000000001</v>
      </c>
      <c r="F50" s="12">
        <f t="shared" si="11"/>
        <v>167274</v>
      </c>
      <c r="G50" s="192">
        <f t="shared" si="9"/>
        <v>25823.299999999988</v>
      </c>
      <c r="H50" s="226">
        <f t="shared" si="10"/>
        <v>118.25604256465326</v>
      </c>
    </row>
    <row r="51" spans="1:8" ht="29.25" customHeight="1">
      <c r="A51" s="316" t="s">
        <v>146</v>
      </c>
      <c r="B51" s="316"/>
      <c r="C51" s="316"/>
      <c r="D51" s="316"/>
      <c r="E51" s="316"/>
      <c r="F51" s="316"/>
      <c r="G51" s="316"/>
      <c r="H51" s="316"/>
    </row>
    <row r="52" spans="1:8" ht="42" customHeight="1">
      <c r="A52" s="195" t="s">
        <v>183</v>
      </c>
      <c r="B52" s="188">
        <v>2110</v>
      </c>
      <c r="C52" s="12">
        <f>SUM(C53:C56)</f>
        <v>-1079.2</v>
      </c>
      <c r="D52" s="12">
        <f t="shared" ref="D52:F52" si="12">SUM(D53:D56)</f>
        <v>-1415.8000000000002</v>
      </c>
      <c r="E52" s="12">
        <f t="shared" si="12"/>
        <v>-1424</v>
      </c>
      <c r="F52" s="12">
        <f t="shared" si="12"/>
        <v>-1415.8000000000002</v>
      </c>
      <c r="G52" s="12">
        <f>F52-F52</f>
        <v>0</v>
      </c>
      <c r="H52" s="225">
        <f>(F52/E52)*100</f>
        <v>99.424157303370791</v>
      </c>
    </row>
    <row r="53" spans="1:8" ht="44.25" customHeight="1">
      <c r="A53" s="84" t="s">
        <v>85</v>
      </c>
      <c r="B53" s="189">
        <v>2111</v>
      </c>
      <c r="C53" s="13">
        <v>-35.9</v>
      </c>
      <c r="D53" s="13">
        <v>-53.9</v>
      </c>
      <c r="E53" s="13">
        <v>-24.6</v>
      </c>
      <c r="F53" s="13">
        <v>-53.9</v>
      </c>
      <c r="G53" s="13">
        <f t="shared" ref="G53:G68" si="13">F53-F53</f>
        <v>0</v>
      </c>
      <c r="H53" s="210">
        <f t="shared" ref="H53:H68" si="14">(F53/E53)*100</f>
        <v>219.10569105691056</v>
      </c>
    </row>
    <row r="54" spans="1:8" ht="45.75" customHeight="1">
      <c r="A54" s="196" t="s">
        <v>86</v>
      </c>
      <c r="B54" s="189">
        <v>2112</v>
      </c>
      <c r="C54" s="13" t="s">
        <v>35</v>
      </c>
      <c r="D54" s="13" t="s">
        <v>35</v>
      </c>
      <c r="E54" s="13" t="s">
        <v>35</v>
      </c>
      <c r="F54" s="13" t="s">
        <v>35</v>
      </c>
      <c r="G54" s="13"/>
      <c r="H54" s="210"/>
    </row>
    <row r="55" spans="1:8" ht="27.75" customHeight="1">
      <c r="A55" s="84" t="s">
        <v>93</v>
      </c>
      <c r="B55" s="189">
        <v>2113</v>
      </c>
      <c r="C55" s="13">
        <v>-1043.3</v>
      </c>
      <c r="D55" s="13">
        <v>-1361.9</v>
      </c>
      <c r="E55" s="13">
        <v>-1399.4</v>
      </c>
      <c r="F55" s="13">
        <v>-1361.9</v>
      </c>
      <c r="G55" s="13">
        <f t="shared" si="13"/>
        <v>0</v>
      </c>
      <c r="H55" s="210">
        <f t="shared" si="14"/>
        <v>97.32028012005145</v>
      </c>
    </row>
    <row r="56" spans="1:8" ht="24.95" customHeight="1">
      <c r="A56" s="84" t="s">
        <v>71</v>
      </c>
      <c r="B56" s="189">
        <v>2114</v>
      </c>
      <c r="C56" s="13" t="s">
        <v>35</v>
      </c>
      <c r="D56" s="13" t="s">
        <v>35</v>
      </c>
      <c r="E56" s="13" t="s">
        <v>35</v>
      </c>
      <c r="F56" s="13" t="s">
        <v>35</v>
      </c>
      <c r="G56" s="13"/>
      <c r="H56" s="210"/>
    </row>
    <row r="57" spans="1:8" ht="43.5" customHeight="1">
      <c r="A57" s="197" t="s">
        <v>90</v>
      </c>
      <c r="B57" s="159">
        <v>2120</v>
      </c>
      <c r="C57" s="12">
        <f>SUM(C58:C63)</f>
        <v>-12443.6</v>
      </c>
      <c r="D57" s="12">
        <f>SUM(D58:D63)</f>
        <v>-16342.5</v>
      </c>
      <c r="E57" s="12">
        <f>SUM(E58:E63)</f>
        <v>-16792</v>
      </c>
      <c r="F57" s="12">
        <f>SUM(F58:F63)</f>
        <v>-16342.5</v>
      </c>
      <c r="G57" s="12">
        <f t="shared" si="13"/>
        <v>0</v>
      </c>
      <c r="H57" s="225">
        <f t="shared" si="14"/>
        <v>97.323130061934265</v>
      </c>
    </row>
    <row r="58" spans="1:8" ht="22.5" customHeight="1">
      <c r="A58" s="196" t="s">
        <v>61</v>
      </c>
      <c r="B58" s="193">
        <v>2121</v>
      </c>
      <c r="C58" s="13" t="s">
        <v>35</v>
      </c>
      <c r="D58" s="13" t="s">
        <v>35</v>
      </c>
      <c r="E58" s="13" t="s">
        <v>35</v>
      </c>
      <c r="F58" s="13" t="s">
        <v>35</v>
      </c>
      <c r="G58" s="13"/>
      <c r="H58" s="210"/>
    </row>
    <row r="59" spans="1:8" ht="22.5" customHeight="1">
      <c r="A59" s="84" t="s">
        <v>16</v>
      </c>
      <c r="B59" s="193">
        <v>2122</v>
      </c>
      <c r="C59" s="13">
        <v>-12443.6</v>
      </c>
      <c r="D59" s="13">
        <v>-16342.5</v>
      </c>
      <c r="E59" s="13">
        <v>-16792</v>
      </c>
      <c r="F59" s="13">
        <v>-16342.5</v>
      </c>
      <c r="G59" s="13">
        <f t="shared" si="13"/>
        <v>0</v>
      </c>
      <c r="H59" s="210">
        <f t="shared" si="14"/>
        <v>97.323130061934265</v>
      </c>
    </row>
    <row r="60" spans="1:8" ht="22.5" customHeight="1">
      <c r="A60" s="84" t="s">
        <v>74</v>
      </c>
      <c r="B60" s="193">
        <v>2123</v>
      </c>
      <c r="C60" s="13" t="s">
        <v>35</v>
      </c>
      <c r="D60" s="13" t="s">
        <v>35</v>
      </c>
      <c r="E60" s="13" t="s">
        <v>35</v>
      </c>
      <c r="F60" s="13" t="s">
        <v>35</v>
      </c>
      <c r="G60" s="13"/>
      <c r="H60" s="210"/>
    </row>
    <row r="61" spans="1:8" ht="22.5" customHeight="1">
      <c r="A61" s="84" t="s">
        <v>75</v>
      </c>
      <c r="B61" s="193">
        <v>2124</v>
      </c>
      <c r="C61" s="13" t="s">
        <v>35</v>
      </c>
      <c r="D61" s="13" t="s">
        <v>35</v>
      </c>
      <c r="E61" s="13" t="s">
        <v>35</v>
      </c>
      <c r="F61" s="13" t="s">
        <v>35</v>
      </c>
      <c r="G61" s="13"/>
      <c r="H61" s="210"/>
    </row>
    <row r="62" spans="1:8" ht="75.75" customHeight="1">
      <c r="A62" s="84" t="s">
        <v>179</v>
      </c>
      <c r="B62" s="193">
        <v>2125</v>
      </c>
      <c r="C62" s="13" t="s">
        <v>35</v>
      </c>
      <c r="D62" s="13" t="s">
        <v>35</v>
      </c>
      <c r="E62" s="13" t="s">
        <v>35</v>
      </c>
      <c r="F62" s="13" t="s">
        <v>35</v>
      </c>
      <c r="G62" s="13"/>
      <c r="H62" s="210"/>
    </row>
    <row r="63" spans="1:8" ht="24" customHeight="1">
      <c r="A63" s="84" t="s">
        <v>71</v>
      </c>
      <c r="B63" s="193">
        <v>2126</v>
      </c>
      <c r="C63" s="13" t="s">
        <v>35</v>
      </c>
      <c r="D63" s="13" t="s">
        <v>35</v>
      </c>
      <c r="E63" s="13" t="s">
        <v>35</v>
      </c>
      <c r="F63" s="13" t="s">
        <v>35</v>
      </c>
      <c r="G63" s="13"/>
      <c r="H63" s="210"/>
    </row>
    <row r="64" spans="1:8" ht="42.75" customHeight="1">
      <c r="A64" s="195" t="s">
        <v>91</v>
      </c>
      <c r="B64" s="159">
        <v>2130</v>
      </c>
      <c r="C64" s="12">
        <f>SUM(C65:C67)</f>
        <v>-15628.9</v>
      </c>
      <c r="D64" s="12">
        <f t="shared" ref="D64:F64" si="15">SUM(D65:D67)</f>
        <v>-20556.7</v>
      </c>
      <c r="E64" s="12">
        <f t="shared" si="15"/>
        <v>-21481.5</v>
      </c>
      <c r="F64" s="12">
        <f t="shared" si="15"/>
        <v>-20556.7</v>
      </c>
      <c r="G64" s="12">
        <f t="shared" si="13"/>
        <v>0</v>
      </c>
      <c r="H64" s="225">
        <f t="shared" si="14"/>
        <v>95.694900263017018</v>
      </c>
    </row>
    <row r="65" spans="1:8" ht="27" customHeight="1">
      <c r="A65" s="84" t="s">
        <v>72</v>
      </c>
      <c r="B65" s="193">
        <v>2131</v>
      </c>
      <c r="C65" s="13" t="s">
        <v>35</v>
      </c>
      <c r="D65" s="13" t="s">
        <v>35</v>
      </c>
      <c r="E65" s="13" t="s">
        <v>35</v>
      </c>
      <c r="F65" s="13" t="s">
        <v>35</v>
      </c>
      <c r="G65" s="13"/>
      <c r="H65" s="210"/>
    </row>
    <row r="66" spans="1:8" ht="38.25" customHeight="1">
      <c r="A66" s="84" t="s">
        <v>73</v>
      </c>
      <c r="B66" s="193">
        <v>2132</v>
      </c>
      <c r="C66" s="13">
        <v>-14978.1</v>
      </c>
      <c r="D66" s="13">
        <v>-19711</v>
      </c>
      <c r="E66" s="13">
        <v>-20548.599999999999</v>
      </c>
      <c r="F66" s="13">
        <v>-19711</v>
      </c>
      <c r="G66" s="13">
        <f t="shared" si="13"/>
        <v>0</v>
      </c>
      <c r="H66" s="210">
        <f t="shared" si="14"/>
        <v>95.923809894591358</v>
      </c>
    </row>
    <row r="67" spans="1:8" ht="21.75" customHeight="1">
      <c r="A67" s="84" t="s">
        <v>533</v>
      </c>
      <c r="B67" s="193">
        <v>2133</v>
      </c>
      <c r="C67" s="13">
        <v>-650.79999999999995</v>
      </c>
      <c r="D67" s="13">
        <v>-845.7</v>
      </c>
      <c r="E67" s="13">
        <v>-932.9</v>
      </c>
      <c r="F67" s="13">
        <v>-845.7</v>
      </c>
      <c r="G67" s="13">
        <f t="shared" si="13"/>
        <v>0</v>
      </c>
      <c r="H67" s="210">
        <f t="shared" si="14"/>
        <v>90.652803087147618</v>
      </c>
    </row>
    <row r="68" spans="1:8" ht="31.5" customHeight="1">
      <c r="A68" s="197" t="s">
        <v>87</v>
      </c>
      <c r="B68" s="159">
        <v>2200</v>
      </c>
      <c r="C68" s="12">
        <f>SUM(C52+C57+C64)</f>
        <v>-29151.7</v>
      </c>
      <c r="D68" s="12">
        <f>SUM(D52+D57+D64)</f>
        <v>-38315</v>
      </c>
      <c r="E68" s="12">
        <f>SUM(E52+E57+E64)</f>
        <v>-39697.5</v>
      </c>
      <c r="F68" s="12">
        <f>SUM(F52+F57+F64)</f>
        <v>-38315</v>
      </c>
      <c r="G68" s="12">
        <f t="shared" si="13"/>
        <v>0</v>
      </c>
      <c r="H68" s="225">
        <f t="shared" si="14"/>
        <v>96.517412935323392</v>
      </c>
    </row>
    <row r="69" spans="1:8" ht="30" customHeight="1">
      <c r="A69" s="316" t="s">
        <v>147</v>
      </c>
      <c r="B69" s="316"/>
      <c r="C69" s="316"/>
      <c r="D69" s="316"/>
      <c r="E69" s="316"/>
      <c r="F69" s="316"/>
      <c r="G69" s="316"/>
      <c r="H69" s="316"/>
    </row>
    <row r="70" spans="1:8" ht="22.5" customHeight="1">
      <c r="A70" s="198" t="s">
        <v>20</v>
      </c>
      <c r="B70" s="159"/>
      <c r="C70" s="199"/>
      <c r="D70" s="199"/>
      <c r="E70" s="199"/>
      <c r="F70" s="199"/>
      <c r="G70" s="199"/>
      <c r="H70" s="227"/>
    </row>
    <row r="71" spans="1:8" ht="39" customHeight="1">
      <c r="A71" s="187" t="s">
        <v>56</v>
      </c>
      <c r="B71" s="188">
        <v>3000</v>
      </c>
      <c r="C71" s="199">
        <f>SUM(C72:C75)</f>
        <v>136046.59999999998</v>
      </c>
      <c r="D71" s="199">
        <f t="shared" ref="D71:F71" si="16">SUM(D72:D75)</f>
        <v>159595.5</v>
      </c>
      <c r="E71" s="199">
        <f t="shared" si="16"/>
        <v>137455.29999999999</v>
      </c>
      <c r="F71" s="199">
        <f t="shared" si="16"/>
        <v>159851.9</v>
      </c>
      <c r="G71" s="199">
        <f>F71-E71</f>
        <v>22396.600000000006</v>
      </c>
      <c r="H71" s="227">
        <f>(F71/E71)*100</f>
        <v>116.29373330821002</v>
      </c>
    </row>
    <row r="72" spans="1:8" ht="36" customHeight="1">
      <c r="A72" s="191" t="s">
        <v>81</v>
      </c>
      <c r="B72" s="189">
        <v>3010</v>
      </c>
      <c r="C72" s="200">
        <v>99156.9</v>
      </c>
      <c r="D72" s="200">
        <v>145291.4</v>
      </c>
      <c r="E72" s="200">
        <v>123232.4</v>
      </c>
      <c r="F72" s="200">
        <v>145291.4</v>
      </c>
      <c r="G72" s="199">
        <f t="shared" ref="G72:G117" si="17">F72-E72</f>
        <v>22059</v>
      </c>
      <c r="H72" s="228">
        <f t="shared" ref="H72:H117" si="18">(F72/E72)*100</f>
        <v>117.90032491455169</v>
      </c>
    </row>
    <row r="73" spans="1:8" ht="27.75" customHeight="1">
      <c r="A73" s="191" t="s">
        <v>82</v>
      </c>
      <c r="B73" s="189">
        <v>3020</v>
      </c>
      <c r="C73" s="200">
        <v>36476.199999999997</v>
      </c>
      <c r="D73" s="200">
        <v>14132.9</v>
      </c>
      <c r="E73" s="200">
        <v>13720.3</v>
      </c>
      <c r="F73" s="200">
        <v>14132.9</v>
      </c>
      <c r="G73" s="199">
        <f t="shared" si="17"/>
        <v>412.60000000000036</v>
      </c>
      <c r="H73" s="228">
        <f t="shared" si="18"/>
        <v>103.00722287413542</v>
      </c>
    </row>
    <row r="74" spans="1:8" ht="39.75" customHeight="1">
      <c r="A74" s="84" t="s">
        <v>95</v>
      </c>
      <c r="B74" s="189">
        <v>3030</v>
      </c>
      <c r="C74" s="200">
        <v>265.60000000000002</v>
      </c>
      <c r="D74" s="169">
        <v>0</v>
      </c>
      <c r="E74" s="200">
        <v>300</v>
      </c>
      <c r="F74" s="169">
        <v>0</v>
      </c>
      <c r="G74" s="199">
        <f t="shared" si="17"/>
        <v>-300</v>
      </c>
      <c r="H74" s="228">
        <f t="shared" si="18"/>
        <v>0</v>
      </c>
    </row>
    <row r="75" spans="1:8" ht="25.5" customHeight="1">
      <c r="A75" s="84" t="s">
        <v>534</v>
      </c>
      <c r="B75" s="189">
        <v>3040</v>
      </c>
      <c r="C75" s="200">
        <v>147.9</v>
      </c>
      <c r="D75" s="200">
        <v>171.2</v>
      </c>
      <c r="E75" s="200">
        <v>202.6</v>
      </c>
      <c r="F75" s="200">
        <v>427.6</v>
      </c>
      <c r="G75" s="199">
        <f t="shared" si="17"/>
        <v>225.00000000000003</v>
      </c>
      <c r="H75" s="228">
        <f t="shared" si="18"/>
        <v>211.0562685093781</v>
      </c>
    </row>
    <row r="76" spans="1:8" ht="42" customHeight="1">
      <c r="A76" s="187" t="s">
        <v>57</v>
      </c>
      <c r="B76" s="188">
        <v>3100</v>
      </c>
      <c r="C76" s="199">
        <f>SUM(C77:C79,C87,C88)</f>
        <v>-132618.59999999998</v>
      </c>
      <c r="D76" s="199">
        <f t="shared" ref="D76:F76" si="19">SUM(D77:D79,D87,D88)</f>
        <v>-157014.60000000003</v>
      </c>
      <c r="E76" s="199">
        <f t="shared" si="19"/>
        <v>-140350.79999999999</v>
      </c>
      <c r="F76" s="199">
        <f t="shared" si="19"/>
        <v>-157109.80000000002</v>
      </c>
      <c r="G76" s="199">
        <f t="shared" si="17"/>
        <v>-16759.000000000029</v>
      </c>
      <c r="H76" s="227">
        <f t="shared" si="18"/>
        <v>111.94079406743676</v>
      </c>
    </row>
    <row r="77" spans="1:8" ht="22.5" customHeight="1">
      <c r="A77" s="84" t="s">
        <v>58</v>
      </c>
      <c r="B77" s="189">
        <v>3110</v>
      </c>
      <c r="C77" s="190">
        <v>-49038.1</v>
      </c>
      <c r="D77" s="190">
        <v>-46431</v>
      </c>
      <c r="E77" s="190">
        <v>-26538.1</v>
      </c>
      <c r="F77" s="190">
        <f>-46719.6+193.4</f>
        <v>-46526.2</v>
      </c>
      <c r="G77" s="199">
        <f t="shared" si="17"/>
        <v>-19988.099999999999</v>
      </c>
      <c r="H77" s="228">
        <f t="shared" si="18"/>
        <v>175.31850433904461</v>
      </c>
    </row>
    <row r="78" spans="1:8" ht="22.5" customHeight="1">
      <c r="A78" s="84" t="s">
        <v>59</v>
      </c>
      <c r="B78" s="189">
        <v>3120</v>
      </c>
      <c r="C78" s="190">
        <v>-54500.6</v>
      </c>
      <c r="D78" s="190">
        <v>-72241.8</v>
      </c>
      <c r="E78" s="190">
        <v>-74164.7</v>
      </c>
      <c r="F78" s="190">
        <v>-72241.8</v>
      </c>
      <c r="G78" s="199">
        <f t="shared" si="17"/>
        <v>1922.8999999999942</v>
      </c>
      <c r="H78" s="228">
        <f t="shared" si="18"/>
        <v>97.407257091311635</v>
      </c>
    </row>
    <row r="79" spans="1:8" ht="40.5" customHeight="1">
      <c r="A79" s="202" t="s">
        <v>60</v>
      </c>
      <c r="B79" s="203">
        <v>3130</v>
      </c>
      <c r="C79" s="204">
        <f t="shared" ref="C79:F79" si="20">SUM(C80:C86)</f>
        <v>-28429.1</v>
      </c>
      <c r="D79" s="204">
        <f t="shared" si="20"/>
        <v>-37496.100000000006</v>
      </c>
      <c r="E79" s="204">
        <f t="shared" si="20"/>
        <v>-38715.1</v>
      </c>
      <c r="F79" s="204">
        <f t="shared" si="20"/>
        <v>-37496.100000000006</v>
      </c>
      <c r="G79" s="199">
        <f t="shared" si="17"/>
        <v>1218.9999999999927</v>
      </c>
      <c r="H79" s="229">
        <f t="shared" si="18"/>
        <v>96.851357738970094</v>
      </c>
    </row>
    <row r="80" spans="1:8" ht="22.5" customHeight="1">
      <c r="A80" s="84" t="s">
        <v>61</v>
      </c>
      <c r="B80" s="189">
        <v>3131</v>
      </c>
      <c r="C80" s="199"/>
      <c r="D80" s="199"/>
      <c r="E80" s="199"/>
      <c r="F80" s="199"/>
      <c r="G80" s="199">
        <f t="shared" si="17"/>
        <v>0</v>
      </c>
      <c r="H80" s="228"/>
    </row>
    <row r="81" spans="1:8" ht="22.5" customHeight="1">
      <c r="A81" s="84" t="s">
        <v>62</v>
      </c>
      <c r="B81" s="189">
        <v>3132</v>
      </c>
      <c r="C81" s="200">
        <v>35.9</v>
      </c>
      <c r="D81" s="200">
        <v>53.9</v>
      </c>
      <c r="E81" s="200">
        <v>24.9</v>
      </c>
      <c r="F81" s="200">
        <v>53.9</v>
      </c>
      <c r="G81" s="199">
        <f t="shared" si="17"/>
        <v>29</v>
      </c>
      <c r="H81" s="228">
        <f t="shared" si="18"/>
        <v>216.4658634538153</v>
      </c>
    </row>
    <row r="82" spans="1:8" ht="22.5" customHeight="1">
      <c r="A82" s="84" t="s">
        <v>16</v>
      </c>
      <c r="B82" s="189">
        <v>3133</v>
      </c>
      <c r="C82" s="190">
        <v>-12443.6</v>
      </c>
      <c r="D82" s="190">
        <v>-16406.7</v>
      </c>
      <c r="E82" s="190">
        <v>-16792</v>
      </c>
      <c r="F82" s="190">
        <v>-16406.7</v>
      </c>
      <c r="G82" s="199">
        <f t="shared" si="17"/>
        <v>385.29999999999927</v>
      </c>
      <c r="H82" s="228">
        <f t="shared" si="18"/>
        <v>97.705454978561221</v>
      </c>
    </row>
    <row r="83" spans="1:8" ht="22.5" customHeight="1">
      <c r="A83" s="84" t="s">
        <v>74</v>
      </c>
      <c r="B83" s="189">
        <v>3134</v>
      </c>
      <c r="C83" s="200"/>
      <c r="D83" s="200"/>
      <c r="E83" s="200">
        <v>0</v>
      </c>
      <c r="F83" s="200"/>
      <c r="G83" s="199">
        <f t="shared" si="17"/>
        <v>0</v>
      </c>
      <c r="H83" s="228"/>
    </row>
    <row r="84" spans="1:8" ht="22.5" customHeight="1">
      <c r="A84" s="84" t="s">
        <v>75</v>
      </c>
      <c r="B84" s="189">
        <v>3135</v>
      </c>
      <c r="C84" s="200"/>
      <c r="D84" s="200"/>
      <c r="E84" s="200">
        <v>0</v>
      </c>
      <c r="F84" s="200"/>
      <c r="G84" s="199">
        <f t="shared" si="17"/>
        <v>0</v>
      </c>
      <c r="H84" s="228"/>
    </row>
    <row r="85" spans="1:8" ht="22.5" customHeight="1">
      <c r="A85" s="84" t="s">
        <v>93</v>
      </c>
      <c r="B85" s="189">
        <v>3136</v>
      </c>
      <c r="C85" s="190">
        <v>-1043.3</v>
      </c>
      <c r="D85" s="190">
        <v>-1371.8</v>
      </c>
      <c r="E85" s="190">
        <v>-1399.4</v>
      </c>
      <c r="F85" s="190">
        <v>-1371.8</v>
      </c>
      <c r="G85" s="199">
        <f t="shared" si="17"/>
        <v>27.600000000000136</v>
      </c>
      <c r="H85" s="228">
        <f t="shared" si="18"/>
        <v>98.027726168357859</v>
      </c>
    </row>
    <row r="86" spans="1:8" ht="42" customHeight="1">
      <c r="A86" s="84" t="s">
        <v>94</v>
      </c>
      <c r="B86" s="189">
        <v>3137</v>
      </c>
      <c r="C86" s="190">
        <v>-14978.1</v>
      </c>
      <c r="D86" s="190">
        <v>-19771.5</v>
      </c>
      <c r="E86" s="190">
        <v>-20548.599999999999</v>
      </c>
      <c r="F86" s="190">
        <v>-19771.5</v>
      </c>
      <c r="G86" s="199">
        <f t="shared" si="17"/>
        <v>777.09999999999854</v>
      </c>
      <c r="H86" s="228">
        <f t="shared" si="18"/>
        <v>96.218233845614805</v>
      </c>
    </row>
    <row r="87" spans="1:8" ht="22.5" customHeight="1">
      <c r="A87" s="84" t="s">
        <v>535</v>
      </c>
      <c r="B87" s="189">
        <v>3138</v>
      </c>
      <c r="C87" s="190">
        <v>-650.79999999999995</v>
      </c>
      <c r="D87" s="190">
        <v>-845.7</v>
      </c>
      <c r="E87" s="190">
        <v>-932.90000000000009</v>
      </c>
      <c r="F87" s="190">
        <v>-845.7</v>
      </c>
      <c r="G87" s="199">
        <f t="shared" si="17"/>
        <v>87.200000000000045</v>
      </c>
      <c r="H87" s="228">
        <f t="shared" si="18"/>
        <v>90.652803087147603</v>
      </c>
    </row>
    <row r="88" spans="1:8" ht="22.5" customHeight="1">
      <c r="A88" s="191" t="s">
        <v>80</v>
      </c>
      <c r="B88" s="189">
        <v>3139</v>
      </c>
      <c r="C88" s="200"/>
      <c r="D88" s="201"/>
      <c r="E88" s="201"/>
      <c r="F88" s="201"/>
      <c r="G88" s="199">
        <f t="shared" si="17"/>
        <v>0</v>
      </c>
      <c r="H88" s="228"/>
    </row>
    <row r="89" spans="1:8" ht="22.5" customHeight="1">
      <c r="A89" s="197" t="s">
        <v>39</v>
      </c>
      <c r="B89" s="159">
        <v>3160</v>
      </c>
      <c r="C89" s="199">
        <f t="shared" ref="C89:F89" si="21">SUM(C71,C76)</f>
        <v>3428</v>
      </c>
      <c r="D89" s="199">
        <f t="shared" si="21"/>
        <v>2580.8999999999651</v>
      </c>
      <c r="E89" s="199">
        <f t="shared" si="21"/>
        <v>-2895.5</v>
      </c>
      <c r="F89" s="199">
        <f t="shared" si="21"/>
        <v>2742.0999999999767</v>
      </c>
      <c r="G89" s="199">
        <f t="shared" si="17"/>
        <v>5637.5999999999767</v>
      </c>
      <c r="H89" s="227">
        <f t="shared" si="18"/>
        <v>-94.702123985493927</v>
      </c>
    </row>
    <row r="90" spans="1:8" ht="42.75" customHeight="1">
      <c r="A90" s="198" t="s">
        <v>21</v>
      </c>
      <c r="B90" s="193"/>
      <c r="C90" s="201"/>
      <c r="D90" s="201"/>
      <c r="E90" s="201"/>
      <c r="F90" s="201"/>
      <c r="G90" s="199"/>
      <c r="H90" s="227"/>
    </row>
    <row r="91" spans="1:8" ht="41.25" customHeight="1">
      <c r="A91" s="197" t="s">
        <v>63</v>
      </c>
      <c r="B91" s="159">
        <v>3200</v>
      </c>
      <c r="C91" s="199">
        <f>C92</f>
        <v>41876.6</v>
      </c>
      <c r="D91" s="199">
        <f t="shared" ref="D91:F91" si="22">D92</f>
        <v>40829.199999999997</v>
      </c>
      <c r="E91" s="199">
        <f t="shared" si="22"/>
        <v>33329.800000000003</v>
      </c>
      <c r="F91" s="199">
        <f t="shared" si="22"/>
        <v>40829.199999999997</v>
      </c>
      <c r="G91" s="199">
        <f t="shared" si="17"/>
        <v>7499.3999999999942</v>
      </c>
      <c r="H91" s="227">
        <f t="shared" si="18"/>
        <v>122.50058506201655</v>
      </c>
    </row>
    <row r="92" spans="1:8" ht="25.5" customHeight="1">
      <c r="A92" s="205" t="s">
        <v>144</v>
      </c>
      <c r="B92" s="193">
        <v>3210</v>
      </c>
      <c r="C92" s="201">
        <v>41876.6</v>
      </c>
      <c r="D92" s="201">
        <v>40829.199999999997</v>
      </c>
      <c r="E92" s="200">
        <v>33329.800000000003</v>
      </c>
      <c r="F92" s="201">
        <v>40829.199999999997</v>
      </c>
      <c r="G92" s="199">
        <f t="shared" si="17"/>
        <v>7499.3999999999942</v>
      </c>
      <c r="H92" s="228">
        <f t="shared" si="18"/>
        <v>122.50058506201655</v>
      </c>
    </row>
    <row r="93" spans="1:8" ht="43.5" customHeight="1">
      <c r="A93" s="197" t="s">
        <v>64</v>
      </c>
      <c r="B93" s="159">
        <v>3255</v>
      </c>
      <c r="C93" s="199">
        <f>SUM(C94,C101)</f>
        <v>-41876.6</v>
      </c>
      <c r="D93" s="199">
        <f t="shared" ref="D93:F93" si="23">SUM(D94,D101)</f>
        <v>-40829.200000000004</v>
      </c>
      <c r="E93" s="199">
        <f t="shared" si="23"/>
        <v>-33700.5</v>
      </c>
      <c r="F93" s="199">
        <f t="shared" si="23"/>
        <v>-40829.200000000004</v>
      </c>
      <c r="G93" s="199">
        <f t="shared" si="17"/>
        <v>-7128.7000000000044</v>
      </c>
      <c r="H93" s="227">
        <f t="shared" si="18"/>
        <v>121.15309861871486</v>
      </c>
    </row>
    <row r="94" spans="1:8" ht="42" customHeight="1">
      <c r="A94" s="202" t="s">
        <v>96</v>
      </c>
      <c r="B94" s="206">
        <v>3260</v>
      </c>
      <c r="C94" s="204">
        <f>SUM(C95:C100)</f>
        <v>-41876.6</v>
      </c>
      <c r="D94" s="204">
        <f>SUM(D95:D100)</f>
        <v>-40829.200000000004</v>
      </c>
      <c r="E94" s="204">
        <f t="shared" ref="E94:F94" si="24">SUM(E95:E100)</f>
        <v>-33700.5</v>
      </c>
      <c r="F94" s="204">
        <f t="shared" si="24"/>
        <v>-40829.200000000004</v>
      </c>
      <c r="G94" s="199">
        <f t="shared" si="17"/>
        <v>-7128.7000000000044</v>
      </c>
      <c r="H94" s="229">
        <f t="shared" si="18"/>
        <v>121.15309861871486</v>
      </c>
    </row>
    <row r="95" spans="1:8" ht="25.5" customHeight="1">
      <c r="A95" s="84" t="s">
        <v>97</v>
      </c>
      <c r="B95" s="193">
        <v>3265</v>
      </c>
      <c r="C95" s="201"/>
      <c r="D95" s="201"/>
      <c r="E95" s="201"/>
      <c r="F95" s="201"/>
      <c r="G95" s="199">
        <f t="shared" si="17"/>
        <v>0</v>
      </c>
      <c r="H95" s="228"/>
    </row>
    <row r="96" spans="1:8" ht="41.25" customHeight="1">
      <c r="A96" s="84" t="s">
        <v>536</v>
      </c>
      <c r="B96" s="193">
        <v>3266</v>
      </c>
      <c r="C96" s="190">
        <v>-36920.5</v>
      </c>
      <c r="D96" s="190">
        <v>-36130.9</v>
      </c>
      <c r="E96" s="190">
        <v>-33001.699999999997</v>
      </c>
      <c r="F96" s="190">
        <v>-36130.9</v>
      </c>
      <c r="G96" s="199">
        <f t="shared" si="17"/>
        <v>-3129.2000000000044</v>
      </c>
      <c r="H96" s="228">
        <f t="shared" si="18"/>
        <v>109.48193577906594</v>
      </c>
    </row>
    <row r="97" spans="1:8" ht="42.75" customHeight="1">
      <c r="A97" s="84" t="s">
        <v>7</v>
      </c>
      <c r="B97" s="193">
        <v>3267</v>
      </c>
      <c r="C97" s="201"/>
      <c r="D97" s="201"/>
      <c r="E97" s="201"/>
      <c r="F97" s="201"/>
      <c r="G97" s="199">
        <f t="shared" si="17"/>
        <v>0</v>
      </c>
      <c r="H97" s="228"/>
    </row>
    <row r="98" spans="1:8" ht="40.5" customHeight="1">
      <c r="A98" s="84" t="s">
        <v>537</v>
      </c>
      <c r="B98" s="193">
        <v>3268</v>
      </c>
      <c r="C98" s="201"/>
      <c r="D98" s="201"/>
      <c r="E98" s="201"/>
      <c r="F98" s="201"/>
      <c r="G98" s="199">
        <f t="shared" si="17"/>
        <v>0</v>
      </c>
      <c r="H98" s="228"/>
    </row>
    <row r="99" spans="1:8" ht="44.25" customHeight="1">
      <c r="A99" s="84" t="s">
        <v>98</v>
      </c>
      <c r="B99" s="193">
        <v>3269</v>
      </c>
      <c r="C99" s="201"/>
      <c r="D99" s="201"/>
      <c r="E99" s="201"/>
      <c r="F99" s="201"/>
      <c r="G99" s="199">
        <f t="shared" si="17"/>
        <v>0</v>
      </c>
      <c r="H99" s="228"/>
    </row>
    <row r="100" spans="1:8" ht="28.5" customHeight="1">
      <c r="A100" s="84" t="s">
        <v>99</v>
      </c>
      <c r="B100" s="193">
        <v>3270</v>
      </c>
      <c r="C100" s="190">
        <v>-4956.1000000000004</v>
      </c>
      <c r="D100" s="190">
        <v>-4698.3</v>
      </c>
      <c r="E100" s="190">
        <v>-698.8</v>
      </c>
      <c r="F100" s="190">
        <v>-4698.3</v>
      </c>
      <c r="G100" s="199">
        <f t="shared" si="17"/>
        <v>-3999.5</v>
      </c>
      <c r="H100" s="228">
        <f t="shared" si="18"/>
        <v>672.33829421866062</v>
      </c>
    </row>
    <row r="101" spans="1:8" ht="25.5" customHeight="1">
      <c r="A101" s="84" t="s">
        <v>80</v>
      </c>
      <c r="B101" s="193">
        <v>3280</v>
      </c>
      <c r="C101" s="201"/>
      <c r="D101" s="201"/>
      <c r="E101" s="201"/>
      <c r="F101" s="201"/>
      <c r="G101" s="199">
        <f t="shared" si="17"/>
        <v>0</v>
      </c>
      <c r="H101" s="228"/>
    </row>
    <row r="102" spans="1:8" ht="25.5" customHeight="1">
      <c r="A102" s="179" t="s">
        <v>22</v>
      </c>
      <c r="B102" s="159">
        <v>3295</v>
      </c>
      <c r="C102" s="199">
        <f t="shared" ref="C102:F102" si="25">SUM(C91,C93)</f>
        <v>0</v>
      </c>
      <c r="D102" s="199">
        <f t="shared" si="25"/>
        <v>0</v>
      </c>
      <c r="E102" s="199">
        <f t="shared" si="25"/>
        <v>-370.69999999999709</v>
      </c>
      <c r="F102" s="199">
        <f t="shared" si="25"/>
        <v>0</v>
      </c>
      <c r="G102" s="199">
        <f t="shared" si="17"/>
        <v>370.69999999999709</v>
      </c>
      <c r="H102" s="227">
        <f t="shared" si="18"/>
        <v>0</v>
      </c>
    </row>
    <row r="103" spans="1:8" ht="25.5" customHeight="1">
      <c r="A103" s="243" t="s">
        <v>23</v>
      </c>
      <c r="B103" s="243"/>
      <c r="C103" s="243"/>
      <c r="D103" s="243"/>
      <c r="E103" s="243"/>
      <c r="F103" s="243"/>
      <c r="G103" s="243"/>
      <c r="H103" s="243"/>
    </row>
    <row r="104" spans="1:8" ht="39.75" customHeight="1">
      <c r="A104" s="179" t="s">
        <v>65</v>
      </c>
      <c r="B104" s="159">
        <v>3300</v>
      </c>
      <c r="C104" s="199">
        <f>SUM(C105:C108)</f>
        <v>19.399999999999999</v>
      </c>
      <c r="D104" s="199">
        <f t="shared" ref="D104:F104" si="26">SUM(D105:D108)</f>
        <v>267.8</v>
      </c>
      <c r="E104" s="199">
        <f t="shared" si="26"/>
        <v>20</v>
      </c>
      <c r="F104" s="199">
        <f t="shared" si="26"/>
        <v>267.8</v>
      </c>
      <c r="G104" s="199">
        <f t="shared" si="17"/>
        <v>247.8</v>
      </c>
      <c r="H104" s="227">
        <f t="shared" si="18"/>
        <v>1339</v>
      </c>
    </row>
    <row r="105" spans="1:8" ht="24.75" customHeight="1">
      <c r="A105" s="84" t="s">
        <v>66</v>
      </c>
      <c r="B105" s="193">
        <v>3310</v>
      </c>
      <c r="C105" s="201"/>
      <c r="D105" s="201"/>
      <c r="E105" s="201"/>
      <c r="F105" s="201"/>
      <c r="G105" s="199">
        <f t="shared" si="17"/>
        <v>0</v>
      </c>
      <c r="H105" s="234" t="e">
        <f t="shared" si="18"/>
        <v>#DIV/0!</v>
      </c>
    </row>
    <row r="106" spans="1:8" ht="44.25" customHeight="1">
      <c r="A106" s="84" t="s">
        <v>163</v>
      </c>
      <c r="B106" s="193">
        <v>3320</v>
      </c>
      <c r="C106" s="201">
        <v>19.399999999999999</v>
      </c>
      <c r="D106" s="201">
        <v>267.8</v>
      </c>
      <c r="E106" s="201">
        <v>20</v>
      </c>
      <c r="F106" s="201">
        <v>267.8</v>
      </c>
      <c r="G106" s="199">
        <f t="shared" si="17"/>
        <v>247.8</v>
      </c>
      <c r="H106" s="228">
        <f t="shared" si="18"/>
        <v>1339</v>
      </c>
    </row>
    <row r="107" spans="1:8" ht="42" customHeight="1">
      <c r="A107" s="84" t="s">
        <v>100</v>
      </c>
      <c r="B107" s="193">
        <v>3330</v>
      </c>
      <c r="C107" s="201"/>
      <c r="D107" s="201"/>
      <c r="E107" s="201"/>
      <c r="F107" s="201"/>
      <c r="G107" s="199">
        <f t="shared" si="17"/>
        <v>0</v>
      </c>
      <c r="H107" s="234" t="e">
        <f t="shared" si="18"/>
        <v>#DIV/0!</v>
      </c>
    </row>
    <row r="108" spans="1:8" ht="22.5" customHeight="1">
      <c r="A108" s="84" t="s">
        <v>534</v>
      </c>
      <c r="B108" s="193">
        <v>3340</v>
      </c>
      <c r="C108" s="201"/>
      <c r="D108" s="201"/>
      <c r="E108" s="201"/>
      <c r="F108" s="201"/>
      <c r="G108" s="199">
        <f t="shared" si="17"/>
        <v>0</v>
      </c>
      <c r="H108" s="234" t="e">
        <f t="shared" si="18"/>
        <v>#DIV/0!</v>
      </c>
    </row>
    <row r="109" spans="1:8" ht="41.25" customHeight="1">
      <c r="A109" s="179" t="s">
        <v>67</v>
      </c>
      <c r="B109" s="159">
        <v>3345</v>
      </c>
      <c r="C109" s="199">
        <f>SUM(C110:C113)</f>
        <v>-19.399999999999999</v>
      </c>
      <c r="D109" s="199">
        <f t="shared" ref="D109:F109" si="27">SUM(D110:D113)</f>
        <v>0</v>
      </c>
      <c r="E109" s="199">
        <f t="shared" si="27"/>
        <v>-20</v>
      </c>
      <c r="F109" s="199">
        <f t="shared" si="27"/>
        <v>0</v>
      </c>
      <c r="G109" s="199">
        <f t="shared" si="17"/>
        <v>20</v>
      </c>
      <c r="H109" s="227">
        <f t="shared" si="18"/>
        <v>0</v>
      </c>
    </row>
    <row r="110" spans="1:8" ht="41.25" customHeight="1">
      <c r="A110" s="84" t="s">
        <v>162</v>
      </c>
      <c r="B110" s="193">
        <v>3350</v>
      </c>
      <c r="C110" s="199"/>
      <c r="D110" s="199"/>
      <c r="E110" s="199"/>
      <c r="F110" s="199"/>
      <c r="G110" s="199">
        <f t="shared" si="17"/>
        <v>0</v>
      </c>
      <c r="H110" s="228"/>
    </row>
    <row r="111" spans="1:8" ht="23.25" customHeight="1">
      <c r="A111" s="84" t="s">
        <v>101</v>
      </c>
      <c r="B111" s="193">
        <v>3355</v>
      </c>
      <c r="C111" s="199"/>
      <c r="D111" s="199"/>
      <c r="E111" s="199"/>
      <c r="F111" s="199"/>
      <c r="G111" s="199">
        <f t="shared" si="17"/>
        <v>0</v>
      </c>
      <c r="H111" s="228"/>
    </row>
    <row r="112" spans="1:8" ht="45" customHeight="1">
      <c r="A112" s="84" t="s">
        <v>102</v>
      </c>
      <c r="B112" s="193">
        <v>3360</v>
      </c>
      <c r="C112" s="199"/>
      <c r="D112" s="199"/>
      <c r="E112" s="199"/>
      <c r="F112" s="199"/>
      <c r="G112" s="199">
        <f t="shared" si="17"/>
        <v>0</v>
      </c>
      <c r="H112" s="228"/>
    </row>
    <row r="113" spans="1:8" ht="28.5" customHeight="1">
      <c r="A113" s="84" t="s">
        <v>80</v>
      </c>
      <c r="B113" s="193">
        <v>3365</v>
      </c>
      <c r="C113" s="199">
        <v>-19.399999999999999</v>
      </c>
      <c r="D113" s="199"/>
      <c r="E113" s="199">
        <v>-20</v>
      </c>
      <c r="F113" s="199"/>
      <c r="G113" s="199">
        <f t="shared" si="17"/>
        <v>20</v>
      </c>
      <c r="H113" s="228">
        <f t="shared" si="18"/>
        <v>0</v>
      </c>
    </row>
    <row r="114" spans="1:8" ht="24.75" customHeight="1">
      <c r="A114" s="179" t="s">
        <v>24</v>
      </c>
      <c r="B114" s="159">
        <v>3370</v>
      </c>
      <c r="C114" s="199">
        <f>SUM(C104,C109)</f>
        <v>0</v>
      </c>
      <c r="D114" s="199">
        <f t="shared" ref="D114:F114" si="28">SUM(D104,D109)</f>
        <v>267.8</v>
      </c>
      <c r="E114" s="199">
        <f t="shared" si="28"/>
        <v>0</v>
      </c>
      <c r="F114" s="199">
        <f t="shared" si="28"/>
        <v>267.8</v>
      </c>
      <c r="G114" s="199">
        <f t="shared" si="17"/>
        <v>267.8</v>
      </c>
      <c r="H114" s="227"/>
    </row>
    <row r="115" spans="1:8" ht="26.25" customHeight="1">
      <c r="A115" s="179" t="s">
        <v>8</v>
      </c>
      <c r="B115" s="159">
        <v>3400</v>
      </c>
      <c r="C115" s="199">
        <f t="shared" ref="C115:F115" si="29">SUM(C89,C102,C114)</f>
        <v>3428</v>
      </c>
      <c r="D115" s="199">
        <f t="shared" si="29"/>
        <v>2848.6999999999653</v>
      </c>
      <c r="E115" s="199">
        <f t="shared" si="29"/>
        <v>-3266.1999999999971</v>
      </c>
      <c r="F115" s="199">
        <f t="shared" si="29"/>
        <v>3009.8999999999769</v>
      </c>
      <c r="G115" s="199">
        <f t="shared" si="17"/>
        <v>6276.099999999974</v>
      </c>
      <c r="H115" s="227">
        <f t="shared" si="18"/>
        <v>-92.152960627027724</v>
      </c>
    </row>
    <row r="116" spans="1:8" ht="27.75" customHeight="1">
      <c r="A116" s="84" t="s">
        <v>103</v>
      </c>
      <c r="B116" s="193">
        <v>3405</v>
      </c>
      <c r="C116" s="201">
        <v>56.6</v>
      </c>
      <c r="D116" s="201">
        <v>3484.6</v>
      </c>
      <c r="E116" s="201">
        <v>3412.8</v>
      </c>
      <c r="F116" s="201">
        <v>3484.6</v>
      </c>
      <c r="G116" s="199">
        <f t="shared" si="17"/>
        <v>71.799999999999727</v>
      </c>
      <c r="H116" s="228">
        <f t="shared" si="18"/>
        <v>102.10384435067978</v>
      </c>
    </row>
    <row r="117" spans="1:8" ht="26.25" customHeight="1">
      <c r="A117" s="179" t="s">
        <v>104</v>
      </c>
      <c r="B117" s="159">
        <v>3415</v>
      </c>
      <c r="C117" s="199">
        <v>96</v>
      </c>
      <c r="D117" s="199">
        <f t="shared" ref="D117" si="30">SUM(D116,D115)</f>
        <v>6333.2999999999647</v>
      </c>
      <c r="E117" s="199">
        <f>SUM(E116,E115)</f>
        <v>146.60000000000309</v>
      </c>
      <c r="F117" s="199">
        <f t="shared" ref="F117" si="31">SUM(F116,F115)</f>
        <v>6494.4999999999764</v>
      </c>
      <c r="G117" s="199">
        <f t="shared" si="17"/>
        <v>6347.8999999999733</v>
      </c>
      <c r="H117" s="227">
        <f t="shared" si="18"/>
        <v>4430.0818553887029</v>
      </c>
    </row>
    <row r="118" spans="1:8" ht="30.75" customHeight="1">
      <c r="A118" s="355" t="s">
        <v>148</v>
      </c>
      <c r="B118" s="355"/>
      <c r="C118" s="355"/>
      <c r="D118" s="355"/>
      <c r="E118" s="355"/>
      <c r="F118" s="355"/>
      <c r="G118" s="355"/>
      <c r="H118" s="355"/>
    </row>
    <row r="119" spans="1:8" ht="27.75" customHeight="1">
      <c r="A119" s="187" t="s">
        <v>26</v>
      </c>
      <c r="B119" s="188">
        <v>4000</v>
      </c>
      <c r="C119" s="12">
        <f>SUM(C120:C126)</f>
        <v>-41876.6</v>
      </c>
      <c r="D119" s="12">
        <f>SUM(D120:D126)</f>
        <v>-40829.200000000004</v>
      </c>
      <c r="E119" s="12">
        <f>SUM(E120:E126)</f>
        <v>-33700.5</v>
      </c>
      <c r="F119" s="12">
        <f>SUM(F120:F126)</f>
        <v>-30255.4</v>
      </c>
      <c r="G119" s="12">
        <f>F119-E119</f>
        <v>3445.0999999999985</v>
      </c>
      <c r="H119" s="225">
        <f>(F119/E119)*100</f>
        <v>89.777303007373789</v>
      </c>
    </row>
    <row r="120" spans="1:8" ht="20.100000000000001" customHeight="1">
      <c r="A120" s="84" t="s">
        <v>97</v>
      </c>
      <c r="B120" s="189">
        <v>4010</v>
      </c>
      <c r="C120" s="13" t="s">
        <v>35</v>
      </c>
      <c r="D120" s="13" t="s">
        <v>35</v>
      </c>
      <c r="E120" s="13" t="s">
        <v>35</v>
      </c>
      <c r="F120" s="13" t="s">
        <v>35</v>
      </c>
      <c r="G120" s="13"/>
      <c r="H120" s="210"/>
    </row>
    <row r="121" spans="1:8" ht="39.75" customHeight="1">
      <c r="A121" s="84" t="s">
        <v>536</v>
      </c>
      <c r="B121" s="189">
        <v>4020</v>
      </c>
      <c r="C121" s="13">
        <v>-36920.5</v>
      </c>
      <c r="D121" s="13">
        <v>-36130.9</v>
      </c>
      <c r="E121" s="13">
        <v>-33001.699999999997</v>
      </c>
      <c r="F121" s="13">
        <v>-30255.4</v>
      </c>
      <c r="G121" s="13">
        <f t="shared" ref="G121" si="32">F121-E121</f>
        <v>2746.2999999999956</v>
      </c>
      <c r="H121" s="210">
        <f t="shared" ref="H121" si="33">(F121/E121)*100</f>
        <v>91.678307481129778</v>
      </c>
    </row>
    <row r="122" spans="1:8" ht="39.75" customHeight="1">
      <c r="A122" s="84" t="s">
        <v>115</v>
      </c>
      <c r="B122" s="189">
        <v>4030</v>
      </c>
      <c r="C122" s="13" t="s">
        <v>35</v>
      </c>
      <c r="D122" s="13" t="s">
        <v>35</v>
      </c>
      <c r="E122" s="13" t="s">
        <v>35</v>
      </c>
      <c r="F122" s="13" t="s">
        <v>35</v>
      </c>
      <c r="G122" s="13"/>
      <c r="H122" s="210"/>
    </row>
    <row r="123" spans="1:8" ht="39.75" customHeight="1">
      <c r="A123" s="84" t="s">
        <v>537</v>
      </c>
      <c r="B123" s="189">
        <v>4040</v>
      </c>
      <c r="C123" s="13" t="s">
        <v>35</v>
      </c>
      <c r="D123" s="13" t="s">
        <v>35</v>
      </c>
      <c r="E123" s="13" t="s">
        <v>35</v>
      </c>
      <c r="F123" s="13" t="s">
        <v>35</v>
      </c>
      <c r="G123" s="13"/>
      <c r="H123" s="210"/>
    </row>
    <row r="124" spans="1:8" ht="41.25" customHeight="1">
      <c r="A124" s="84" t="s">
        <v>98</v>
      </c>
      <c r="B124" s="189">
        <v>4050</v>
      </c>
      <c r="C124" s="13" t="s">
        <v>35</v>
      </c>
      <c r="D124" s="13" t="s">
        <v>35</v>
      </c>
      <c r="E124" s="13" t="s">
        <v>35</v>
      </c>
      <c r="F124" s="13" t="s">
        <v>35</v>
      </c>
      <c r="G124" s="13"/>
      <c r="H124" s="210"/>
    </row>
    <row r="125" spans="1:8" ht="24.75" customHeight="1">
      <c r="A125" s="84" t="s">
        <v>99</v>
      </c>
      <c r="B125" s="189">
        <v>4060</v>
      </c>
      <c r="C125" s="13">
        <v>-4956.1000000000004</v>
      </c>
      <c r="D125" s="13">
        <v>-4698.3</v>
      </c>
      <c r="E125" s="13">
        <v>-698.8</v>
      </c>
      <c r="F125" s="13" t="s">
        <v>35</v>
      </c>
      <c r="G125" s="13"/>
      <c r="H125" s="210"/>
    </row>
    <row r="126" spans="1:8" ht="25.5" customHeight="1">
      <c r="A126" s="84" t="s">
        <v>80</v>
      </c>
      <c r="B126" s="189">
        <v>4070</v>
      </c>
      <c r="C126" s="13" t="s">
        <v>35</v>
      </c>
      <c r="D126" s="13" t="s">
        <v>35</v>
      </c>
      <c r="E126" s="13" t="s">
        <v>35</v>
      </c>
      <c r="F126" s="13" t="s">
        <v>35</v>
      </c>
      <c r="G126" s="13"/>
      <c r="H126" s="210"/>
    </row>
    <row r="127" spans="1:8" s="14" customFormat="1" ht="30.75" customHeight="1">
      <c r="A127" s="316" t="s">
        <v>149</v>
      </c>
      <c r="B127" s="316"/>
      <c r="C127" s="316"/>
      <c r="D127" s="316"/>
      <c r="E127" s="316"/>
      <c r="F127" s="316"/>
      <c r="G127" s="316"/>
      <c r="H127" s="316"/>
    </row>
    <row r="128" spans="1:8" ht="21.75" customHeight="1">
      <c r="A128" s="187" t="s">
        <v>69</v>
      </c>
      <c r="B128" s="188" t="s">
        <v>40</v>
      </c>
      <c r="C128" s="12">
        <f>SUM(C129:C131)</f>
        <v>0</v>
      </c>
      <c r="D128" s="12">
        <f t="shared" ref="D128:F128" si="34">SUM(D129:D131)</f>
        <v>0</v>
      </c>
      <c r="E128" s="12">
        <f t="shared" si="34"/>
        <v>0</v>
      </c>
      <c r="F128" s="12">
        <f t="shared" si="34"/>
        <v>0</v>
      </c>
      <c r="G128" s="12">
        <f>F128-E128</f>
        <v>0</v>
      </c>
      <c r="H128" s="230" t="e">
        <f>(F128/E128)*100</f>
        <v>#DIV/0!</v>
      </c>
    </row>
    <row r="129" spans="1:8" ht="20.100000000000001" customHeight="1">
      <c r="A129" s="191" t="s">
        <v>116</v>
      </c>
      <c r="B129" s="189" t="s">
        <v>41</v>
      </c>
      <c r="C129" s="13"/>
      <c r="D129" s="13"/>
      <c r="E129" s="13"/>
      <c r="F129" s="13"/>
      <c r="G129" s="13">
        <f t="shared" ref="G129:G135" si="35">F129-E129</f>
        <v>0</v>
      </c>
      <c r="H129" s="231" t="e">
        <f t="shared" ref="H129:H135" si="36">(F129/E129)*100</f>
        <v>#DIV/0!</v>
      </c>
    </row>
    <row r="130" spans="1:8" ht="20.100000000000001" customHeight="1">
      <c r="A130" s="191" t="s">
        <v>117</v>
      </c>
      <c r="B130" s="189" t="s">
        <v>42</v>
      </c>
      <c r="C130" s="13"/>
      <c r="D130" s="13"/>
      <c r="E130" s="13"/>
      <c r="F130" s="13"/>
      <c r="G130" s="13">
        <f t="shared" si="35"/>
        <v>0</v>
      </c>
      <c r="H130" s="231" t="e">
        <f t="shared" si="36"/>
        <v>#DIV/0!</v>
      </c>
    </row>
    <row r="131" spans="1:8" ht="20.100000000000001" customHeight="1">
      <c r="A131" s="191" t="s">
        <v>118</v>
      </c>
      <c r="B131" s="189" t="s">
        <v>43</v>
      </c>
      <c r="C131" s="13"/>
      <c r="D131" s="13"/>
      <c r="E131" s="13"/>
      <c r="F131" s="13"/>
      <c r="G131" s="13">
        <f t="shared" si="35"/>
        <v>0</v>
      </c>
      <c r="H131" s="231" t="e">
        <f t="shared" si="36"/>
        <v>#DIV/0!</v>
      </c>
    </row>
    <row r="132" spans="1:8" ht="22.5" customHeight="1">
      <c r="A132" s="187" t="s">
        <v>70</v>
      </c>
      <c r="B132" s="188" t="s">
        <v>44</v>
      </c>
      <c r="C132" s="12">
        <f>SUM(C133:C135)</f>
        <v>0</v>
      </c>
      <c r="D132" s="12">
        <f t="shared" ref="D132:F132" si="37">SUM(D133:D135)</f>
        <v>0</v>
      </c>
      <c r="E132" s="12">
        <f t="shared" si="37"/>
        <v>0</v>
      </c>
      <c r="F132" s="12">
        <f t="shared" si="37"/>
        <v>0</v>
      </c>
      <c r="G132" s="12">
        <f t="shared" si="35"/>
        <v>0</v>
      </c>
      <c r="H132" s="230" t="e">
        <f t="shared" si="36"/>
        <v>#DIV/0!</v>
      </c>
    </row>
    <row r="133" spans="1:8" ht="20.100000000000001" customHeight="1">
      <c r="A133" s="191" t="s">
        <v>116</v>
      </c>
      <c r="B133" s="189" t="s">
        <v>45</v>
      </c>
      <c r="C133" s="13"/>
      <c r="D133" s="13"/>
      <c r="E133" s="13"/>
      <c r="F133" s="13"/>
      <c r="G133" s="13">
        <f t="shared" si="35"/>
        <v>0</v>
      </c>
      <c r="H133" s="231" t="e">
        <f t="shared" si="36"/>
        <v>#DIV/0!</v>
      </c>
    </row>
    <row r="134" spans="1:8" ht="20.100000000000001" customHeight="1">
      <c r="A134" s="191" t="s">
        <v>117</v>
      </c>
      <c r="B134" s="189" t="s">
        <v>46</v>
      </c>
      <c r="C134" s="13"/>
      <c r="D134" s="13"/>
      <c r="E134" s="13"/>
      <c r="F134" s="13"/>
      <c r="G134" s="13">
        <f t="shared" si="35"/>
        <v>0</v>
      </c>
      <c r="H134" s="231" t="e">
        <f t="shared" si="36"/>
        <v>#DIV/0!</v>
      </c>
    </row>
    <row r="135" spans="1:8" ht="20.100000000000001" customHeight="1">
      <c r="A135" s="191" t="s">
        <v>118</v>
      </c>
      <c r="B135" s="189" t="s">
        <v>47</v>
      </c>
      <c r="C135" s="13"/>
      <c r="D135" s="13"/>
      <c r="E135" s="13"/>
      <c r="F135" s="13"/>
      <c r="G135" s="13">
        <f t="shared" si="35"/>
        <v>0</v>
      </c>
      <c r="H135" s="231" t="e">
        <f t="shared" si="36"/>
        <v>#DIV/0!</v>
      </c>
    </row>
    <row r="136" spans="1:8" ht="29.25" customHeight="1">
      <c r="A136" s="316" t="s">
        <v>150</v>
      </c>
      <c r="B136" s="316"/>
      <c r="C136" s="316"/>
      <c r="D136" s="316"/>
      <c r="E136" s="316"/>
      <c r="F136" s="316"/>
      <c r="G136" s="316"/>
      <c r="H136" s="316"/>
    </row>
    <row r="137" spans="1:8" s="148" customFormat="1" ht="82.5" customHeight="1">
      <c r="A137" s="197" t="s">
        <v>538</v>
      </c>
      <c r="B137" s="155" t="s">
        <v>48</v>
      </c>
      <c r="C137" s="207">
        <f>SUM(C138:C140)</f>
        <v>633</v>
      </c>
      <c r="D137" s="207">
        <f t="shared" ref="D137:F137" si="38">SUM(D138:D140)</f>
        <v>687</v>
      </c>
      <c r="E137" s="207">
        <f t="shared" si="38"/>
        <v>637</v>
      </c>
      <c r="F137" s="207">
        <f t="shared" si="38"/>
        <v>687</v>
      </c>
      <c r="G137" s="199">
        <f>F137-E137</f>
        <v>50</v>
      </c>
      <c r="H137" s="227">
        <f>(F137/E137)*100</f>
        <v>107.84929356357928</v>
      </c>
    </row>
    <row r="138" spans="1:8" ht="22.5" customHeight="1">
      <c r="A138" s="191" t="s">
        <v>29</v>
      </c>
      <c r="B138" s="189" t="s">
        <v>49</v>
      </c>
      <c r="C138" s="208">
        <v>1</v>
      </c>
      <c r="D138" s="208">
        <v>1</v>
      </c>
      <c r="E138" s="209">
        <v>1</v>
      </c>
      <c r="F138" s="208">
        <v>1</v>
      </c>
      <c r="G138" s="201">
        <f t="shared" ref="G138:G152" si="39">F138-E138</f>
        <v>0</v>
      </c>
      <c r="H138" s="228">
        <f t="shared" ref="H138:H152" si="40">(F138/E138)*100</f>
        <v>100</v>
      </c>
    </row>
    <row r="139" spans="1:8" ht="22.5" customHeight="1">
      <c r="A139" s="191" t="s">
        <v>32</v>
      </c>
      <c r="B139" s="189" t="s">
        <v>50</v>
      </c>
      <c r="C139" s="208">
        <v>26</v>
      </c>
      <c r="D139" s="208">
        <v>27</v>
      </c>
      <c r="E139" s="209">
        <v>27</v>
      </c>
      <c r="F139" s="208">
        <v>27</v>
      </c>
      <c r="G139" s="201">
        <f t="shared" si="39"/>
        <v>0</v>
      </c>
      <c r="H139" s="228">
        <f t="shared" si="40"/>
        <v>100</v>
      </c>
    </row>
    <row r="140" spans="1:8" ht="22.5" customHeight="1">
      <c r="A140" s="191" t="s">
        <v>30</v>
      </c>
      <c r="B140" s="189" t="s">
        <v>51</v>
      </c>
      <c r="C140" s="208">
        <v>606</v>
      </c>
      <c r="D140" s="208">
        <v>659</v>
      </c>
      <c r="E140" s="209">
        <v>609</v>
      </c>
      <c r="F140" s="208">
        <v>659</v>
      </c>
      <c r="G140" s="201">
        <f t="shared" si="39"/>
        <v>50</v>
      </c>
      <c r="H140" s="228">
        <f t="shared" si="40"/>
        <v>108.21018062397371</v>
      </c>
    </row>
    <row r="141" spans="1:8" ht="22.5" customHeight="1">
      <c r="A141" s="187" t="s">
        <v>119</v>
      </c>
      <c r="B141" s="188" t="s">
        <v>52</v>
      </c>
      <c r="C141" s="12">
        <f>SUM(C142:C144)</f>
        <v>68629.899999999994</v>
      </c>
      <c r="D141" s="12">
        <f t="shared" ref="D141:F141" si="41">SUM(D142:D144)</f>
        <v>90791.900000000009</v>
      </c>
      <c r="E141" s="12">
        <f t="shared" si="41"/>
        <v>93289</v>
      </c>
      <c r="F141" s="12">
        <f t="shared" si="41"/>
        <v>90791.900000000009</v>
      </c>
      <c r="G141" s="199">
        <f t="shared" si="39"/>
        <v>-2497.0999999999913</v>
      </c>
      <c r="H141" s="227">
        <f t="shared" si="40"/>
        <v>97.323264264811499</v>
      </c>
    </row>
    <row r="142" spans="1:8" ht="22.5" customHeight="1">
      <c r="A142" s="191" t="s">
        <v>29</v>
      </c>
      <c r="B142" s="189">
        <v>8011</v>
      </c>
      <c r="C142" s="210">
        <v>418.4</v>
      </c>
      <c r="D142" s="210">
        <v>505.9</v>
      </c>
      <c r="E142" s="211">
        <v>540</v>
      </c>
      <c r="F142" s="210">
        <v>505.9</v>
      </c>
      <c r="G142" s="201">
        <f t="shared" si="39"/>
        <v>-34.100000000000023</v>
      </c>
      <c r="H142" s="228">
        <f t="shared" si="40"/>
        <v>93.685185185185176</v>
      </c>
    </row>
    <row r="143" spans="1:8" ht="22.5" customHeight="1">
      <c r="A143" s="191" t="s">
        <v>32</v>
      </c>
      <c r="B143" s="189">
        <v>8012</v>
      </c>
      <c r="C143" s="210">
        <v>5645.5</v>
      </c>
      <c r="D143" s="210">
        <v>5735.7</v>
      </c>
      <c r="E143" s="169">
        <v>5950</v>
      </c>
      <c r="F143" s="210">
        <v>5735.7</v>
      </c>
      <c r="G143" s="201">
        <f t="shared" si="39"/>
        <v>-214.30000000000018</v>
      </c>
      <c r="H143" s="228">
        <f t="shared" si="40"/>
        <v>96.398319327731087</v>
      </c>
    </row>
    <row r="144" spans="1:8" ht="22.5" customHeight="1">
      <c r="A144" s="191" t="s">
        <v>30</v>
      </c>
      <c r="B144" s="189">
        <v>8013</v>
      </c>
      <c r="C144" s="210">
        <f>62574.4-8.4</f>
        <v>62566</v>
      </c>
      <c r="D144" s="210">
        <v>84550.3</v>
      </c>
      <c r="E144" s="169">
        <v>86799</v>
      </c>
      <c r="F144" s="210">
        <v>84550.3</v>
      </c>
      <c r="G144" s="201">
        <f t="shared" si="39"/>
        <v>-2248.6999999999971</v>
      </c>
      <c r="H144" s="228">
        <f t="shared" si="40"/>
        <v>97.409301950483311</v>
      </c>
    </row>
    <row r="145" spans="1:8" ht="22.5" customHeight="1">
      <c r="A145" s="187" t="s">
        <v>2</v>
      </c>
      <c r="B145" s="188">
        <v>8020</v>
      </c>
      <c r="C145" s="12">
        <f>SUM(C146:C148)</f>
        <v>68629.899999999994</v>
      </c>
      <c r="D145" s="12">
        <f t="shared" ref="D145:F145" si="42">SUM(D146:D148)</f>
        <v>90791.900000000009</v>
      </c>
      <c r="E145" s="12">
        <f t="shared" si="42"/>
        <v>93289</v>
      </c>
      <c r="F145" s="12">
        <f t="shared" si="42"/>
        <v>90791.900000000009</v>
      </c>
      <c r="G145" s="199">
        <f t="shared" si="39"/>
        <v>-2497.0999999999913</v>
      </c>
      <c r="H145" s="227">
        <f t="shared" si="40"/>
        <v>97.323264264811499</v>
      </c>
    </row>
    <row r="146" spans="1:8" ht="22.5" customHeight="1">
      <c r="A146" s="191" t="s">
        <v>29</v>
      </c>
      <c r="B146" s="189">
        <v>8021</v>
      </c>
      <c r="C146" s="210">
        <v>418.4</v>
      </c>
      <c r="D146" s="210">
        <v>505.9</v>
      </c>
      <c r="E146" s="211">
        <v>540</v>
      </c>
      <c r="F146" s="210">
        <v>505.9</v>
      </c>
      <c r="G146" s="201">
        <f t="shared" si="39"/>
        <v>-34.100000000000023</v>
      </c>
      <c r="H146" s="228">
        <f t="shared" si="40"/>
        <v>93.685185185185176</v>
      </c>
    </row>
    <row r="147" spans="1:8" ht="22.5" customHeight="1">
      <c r="A147" s="191" t="s">
        <v>32</v>
      </c>
      <c r="B147" s="189">
        <v>8022</v>
      </c>
      <c r="C147" s="210">
        <v>5645.5</v>
      </c>
      <c r="D147" s="210">
        <v>5735.7</v>
      </c>
      <c r="E147" s="169">
        <v>5950</v>
      </c>
      <c r="F147" s="210">
        <v>5735.7</v>
      </c>
      <c r="G147" s="201">
        <f t="shared" si="39"/>
        <v>-214.30000000000018</v>
      </c>
      <c r="H147" s="228">
        <f t="shared" si="40"/>
        <v>96.398319327731087</v>
      </c>
    </row>
    <row r="148" spans="1:8" ht="22.5" customHeight="1">
      <c r="A148" s="191" t="s">
        <v>30</v>
      </c>
      <c r="B148" s="189">
        <v>8023</v>
      </c>
      <c r="C148" s="210">
        <f>62574.4-8.4</f>
        <v>62566</v>
      </c>
      <c r="D148" s="210">
        <v>84550.3</v>
      </c>
      <c r="E148" s="169">
        <v>86799</v>
      </c>
      <c r="F148" s="210">
        <v>84550.3</v>
      </c>
      <c r="G148" s="201">
        <f t="shared" si="39"/>
        <v>-2248.6999999999971</v>
      </c>
      <c r="H148" s="228">
        <f t="shared" si="40"/>
        <v>97.409301950483311</v>
      </c>
    </row>
    <row r="149" spans="1:8" s="148" customFormat="1" ht="42" customHeight="1">
      <c r="A149" s="197" t="s">
        <v>79</v>
      </c>
      <c r="B149" s="155" t="s">
        <v>120</v>
      </c>
      <c r="C149" s="212">
        <f>(C145/C137)/12*1000</f>
        <v>9035.0052659294361</v>
      </c>
      <c r="D149" s="212">
        <f t="shared" ref="D149:F149" si="43">(D145/D137)/12*1000</f>
        <v>11013.08830664726</v>
      </c>
      <c r="E149" s="212">
        <f t="shared" si="43"/>
        <v>12204.212454212455</v>
      </c>
      <c r="F149" s="12">
        <f t="shared" si="43"/>
        <v>11013.08830664726</v>
      </c>
      <c r="G149" s="213">
        <f t="shared" si="39"/>
        <v>-1191.124147565195</v>
      </c>
      <c r="H149" s="232">
        <f t="shared" si="40"/>
        <v>90.240057258638899</v>
      </c>
    </row>
    <row r="150" spans="1:8" ht="22.5" customHeight="1">
      <c r="A150" s="191" t="s">
        <v>29</v>
      </c>
      <c r="B150" s="189">
        <v>8031</v>
      </c>
      <c r="C150" s="13">
        <f t="shared" ref="C150:F150" si="44">(C146/C138)/12*1000</f>
        <v>34866.666666666664</v>
      </c>
      <c r="D150" s="13">
        <f t="shared" si="44"/>
        <v>42158.333333333328</v>
      </c>
      <c r="E150" s="13">
        <f t="shared" si="44"/>
        <v>45000</v>
      </c>
      <c r="F150" s="13">
        <f t="shared" si="44"/>
        <v>42158.333333333328</v>
      </c>
      <c r="G150" s="192">
        <f t="shared" si="39"/>
        <v>-2841.6666666666715</v>
      </c>
      <c r="H150" s="226">
        <f t="shared" si="40"/>
        <v>93.685185185185176</v>
      </c>
    </row>
    <row r="151" spans="1:8" ht="22.5" customHeight="1">
      <c r="A151" s="191" t="s">
        <v>32</v>
      </c>
      <c r="B151" s="189">
        <v>8032</v>
      </c>
      <c r="C151" s="13">
        <f t="shared" ref="C151:F151" si="45">(C147/C139)/12*1000</f>
        <v>18094.551282051281</v>
      </c>
      <c r="D151" s="13">
        <f t="shared" si="45"/>
        <v>17702.777777777781</v>
      </c>
      <c r="E151" s="13">
        <f t="shared" si="45"/>
        <v>18364.1975308642</v>
      </c>
      <c r="F151" s="13">
        <f t="shared" si="45"/>
        <v>17702.777777777781</v>
      </c>
      <c r="G151" s="192">
        <f t="shared" si="39"/>
        <v>-661.4197530864185</v>
      </c>
      <c r="H151" s="226">
        <f t="shared" si="40"/>
        <v>96.398319327731102</v>
      </c>
    </row>
    <row r="152" spans="1:8" ht="22.5" customHeight="1">
      <c r="A152" s="191" t="s">
        <v>30</v>
      </c>
      <c r="B152" s="189">
        <v>8033</v>
      </c>
      <c r="C152" s="13">
        <f t="shared" ref="C152:F152" si="46">(C148/C140)/12*1000</f>
        <v>8603.6853685368533</v>
      </c>
      <c r="D152" s="13">
        <f t="shared" si="46"/>
        <v>10691.74253920081</v>
      </c>
      <c r="E152" s="13">
        <f t="shared" si="46"/>
        <v>11877.257799671592</v>
      </c>
      <c r="F152" s="13">
        <f t="shared" si="46"/>
        <v>10691.74253920081</v>
      </c>
      <c r="G152" s="192">
        <f t="shared" si="39"/>
        <v>-1185.5152604707819</v>
      </c>
      <c r="H152" s="226">
        <f t="shared" si="40"/>
        <v>90.018611362434513</v>
      </c>
    </row>
    <row r="153" spans="1:8" s="148" customFormat="1">
      <c r="A153" s="214"/>
      <c r="C153" s="215"/>
      <c r="D153" s="216"/>
      <c r="E153" s="26"/>
      <c r="F153" s="26"/>
      <c r="G153" s="26"/>
      <c r="H153" s="27"/>
    </row>
    <row r="154" spans="1:8" s="148" customFormat="1">
      <c r="A154" s="214"/>
      <c r="C154" s="215"/>
      <c r="D154" s="216"/>
      <c r="E154" s="26"/>
      <c r="F154" s="26"/>
      <c r="G154" s="26"/>
      <c r="H154" s="27"/>
    </row>
    <row r="155" spans="1:8" s="148" customFormat="1" ht="102.75" customHeight="1">
      <c r="A155" s="125" t="s">
        <v>277</v>
      </c>
      <c r="B155" s="126"/>
      <c r="C155" s="313"/>
      <c r="D155" s="314"/>
      <c r="E155" s="217"/>
      <c r="F155" s="217"/>
      <c r="G155" s="315" t="s">
        <v>471</v>
      </c>
      <c r="H155" s="315"/>
    </row>
    <row r="156" spans="1:8" s="148" customFormat="1">
      <c r="A156" s="148" t="s">
        <v>12</v>
      </c>
      <c r="B156" s="4"/>
      <c r="C156" s="311" t="s">
        <v>13</v>
      </c>
      <c r="D156" s="311"/>
      <c r="E156" s="184"/>
      <c r="F156" s="184"/>
      <c r="G156" s="312" t="s">
        <v>18</v>
      </c>
      <c r="H156" s="312"/>
    </row>
    <row r="157" spans="1:8" s="148" customFormat="1">
      <c r="A157" s="29"/>
      <c r="E157" s="4"/>
      <c r="F157" s="4"/>
      <c r="G157" s="4"/>
      <c r="H157" s="233"/>
    </row>
    <row r="158" spans="1:8" s="148" customFormat="1">
      <c r="A158" s="29"/>
      <c r="E158" s="4"/>
      <c r="F158" s="4"/>
      <c r="G158" s="4"/>
      <c r="H158" s="233"/>
    </row>
    <row r="159" spans="1:8" s="148" customFormat="1">
      <c r="A159" s="29"/>
      <c r="E159" s="4"/>
      <c r="F159" s="4"/>
      <c r="G159" s="4"/>
      <c r="H159" s="233"/>
    </row>
    <row r="160" spans="1:8" s="148" customFormat="1">
      <c r="A160" s="29"/>
      <c r="E160" s="4"/>
      <c r="F160" s="4"/>
      <c r="G160" s="4"/>
      <c r="H160" s="233"/>
    </row>
    <row r="161" spans="1:8" s="148" customFormat="1">
      <c r="A161" s="29"/>
      <c r="E161" s="4"/>
      <c r="F161" s="4"/>
      <c r="G161" s="4"/>
      <c r="H161" s="233"/>
    </row>
    <row r="162" spans="1:8" s="148" customFormat="1">
      <c r="A162" s="29"/>
      <c r="E162" s="4"/>
      <c r="F162" s="4"/>
      <c r="G162" s="4"/>
      <c r="H162" s="233"/>
    </row>
    <row r="163" spans="1:8" s="148" customFormat="1">
      <c r="A163" s="29"/>
      <c r="E163" s="4"/>
      <c r="F163" s="4"/>
      <c r="G163" s="4"/>
      <c r="H163" s="233"/>
    </row>
    <row r="164" spans="1:8" s="148" customFormat="1">
      <c r="A164" s="29"/>
      <c r="E164" s="4"/>
      <c r="F164" s="4"/>
      <c r="G164" s="4"/>
      <c r="H164" s="233"/>
    </row>
    <row r="165" spans="1:8" s="148" customFormat="1">
      <c r="A165" s="29"/>
      <c r="E165" s="4"/>
      <c r="F165" s="4"/>
      <c r="G165" s="4"/>
      <c r="H165" s="233"/>
    </row>
    <row r="166" spans="1:8" s="148" customFormat="1">
      <c r="A166" s="29"/>
      <c r="E166" s="4"/>
      <c r="F166" s="4"/>
      <c r="G166" s="4"/>
      <c r="H166" s="233"/>
    </row>
    <row r="167" spans="1:8" s="148" customFormat="1">
      <c r="A167" s="29"/>
      <c r="E167" s="4"/>
      <c r="F167" s="4"/>
      <c r="G167" s="4"/>
      <c r="H167" s="233"/>
    </row>
    <row r="168" spans="1:8" s="148" customFormat="1">
      <c r="A168" s="29"/>
      <c r="E168" s="4"/>
      <c r="F168" s="4"/>
      <c r="G168" s="4"/>
      <c r="H168" s="233"/>
    </row>
    <row r="169" spans="1:8" s="148" customFormat="1">
      <c r="A169" s="29"/>
      <c r="E169" s="4"/>
      <c r="F169" s="4"/>
      <c r="G169" s="4"/>
      <c r="H169" s="233"/>
    </row>
    <row r="170" spans="1:8" s="148" customFormat="1">
      <c r="A170" s="29"/>
      <c r="E170" s="4"/>
      <c r="F170" s="4"/>
      <c r="G170" s="4"/>
      <c r="H170" s="233"/>
    </row>
    <row r="171" spans="1:8" s="148" customFormat="1">
      <c r="A171" s="29"/>
      <c r="E171" s="4"/>
      <c r="F171" s="4"/>
      <c r="G171" s="4"/>
      <c r="H171" s="233"/>
    </row>
    <row r="172" spans="1:8" s="148" customFormat="1">
      <c r="A172" s="29"/>
      <c r="E172" s="4"/>
      <c r="F172" s="4"/>
      <c r="G172" s="4"/>
      <c r="H172" s="233"/>
    </row>
    <row r="173" spans="1:8" s="148" customFormat="1">
      <c r="A173" s="29"/>
      <c r="E173" s="4"/>
      <c r="F173" s="4"/>
      <c r="G173" s="4"/>
      <c r="H173" s="233"/>
    </row>
    <row r="174" spans="1:8" s="148" customFormat="1">
      <c r="A174" s="29"/>
      <c r="E174" s="4"/>
      <c r="F174" s="4"/>
      <c r="G174" s="4"/>
      <c r="H174" s="233"/>
    </row>
    <row r="175" spans="1:8" s="148" customFormat="1">
      <c r="A175" s="29"/>
      <c r="E175" s="4"/>
      <c r="F175" s="4"/>
      <c r="G175" s="4"/>
      <c r="H175" s="233"/>
    </row>
    <row r="176" spans="1:8" s="148" customFormat="1">
      <c r="A176" s="29"/>
      <c r="E176" s="4"/>
      <c r="F176" s="4"/>
      <c r="G176" s="4"/>
      <c r="H176" s="233"/>
    </row>
    <row r="177" spans="1:8" s="148" customFormat="1">
      <c r="A177" s="29"/>
      <c r="E177" s="4"/>
      <c r="F177" s="4"/>
      <c r="G177" s="4"/>
      <c r="H177" s="233"/>
    </row>
    <row r="178" spans="1:8" s="148" customFormat="1">
      <c r="A178" s="29"/>
      <c r="E178" s="4"/>
      <c r="F178" s="4"/>
      <c r="G178" s="4"/>
      <c r="H178" s="233"/>
    </row>
    <row r="179" spans="1:8" s="148" customFormat="1">
      <c r="A179" s="29"/>
      <c r="E179" s="4"/>
      <c r="F179" s="4"/>
      <c r="G179" s="4"/>
      <c r="H179" s="233"/>
    </row>
    <row r="180" spans="1:8" s="148" customFormat="1">
      <c r="A180" s="29"/>
      <c r="E180" s="4"/>
      <c r="F180" s="4"/>
      <c r="G180" s="4"/>
      <c r="H180" s="233"/>
    </row>
    <row r="181" spans="1:8" s="148" customFormat="1">
      <c r="A181" s="29"/>
      <c r="E181" s="4"/>
      <c r="F181" s="4"/>
      <c r="G181" s="4"/>
      <c r="H181" s="233"/>
    </row>
    <row r="182" spans="1:8" s="148" customFormat="1">
      <c r="A182" s="29"/>
      <c r="E182" s="4"/>
      <c r="F182" s="4"/>
      <c r="G182" s="4"/>
      <c r="H182" s="233"/>
    </row>
    <row r="183" spans="1:8" s="148" customFormat="1">
      <c r="A183" s="29"/>
      <c r="E183" s="4"/>
      <c r="F183" s="4"/>
      <c r="G183" s="4"/>
      <c r="H183" s="233"/>
    </row>
    <row r="184" spans="1:8" s="148" customFormat="1">
      <c r="A184" s="29"/>
      <c r="E184" s="4"/>
      <c r="F184" s="4"/>
      <c r="G184" s="4"/>
      <c r="H184" s="233"/>
    </row>
    <row r="185" spans="1:8" s="148" customFormat="1">
      <c r="A185" s="29"/>
      <c r="E185" s="4"/>
      <c r="F185" s="4"/>
      <c r="G185" s="4"/>
      <c r="H185" s="233"/>
    </row>
    <row r="186" spans="1:8" s="148" customFormat="1">
      <c r="A186" s="29"/>
      <c r="E186" s="4"/>
      <c r="F186" s="4"/>
      <c r="G186" s="4"/>
      <c r="H186" s="233"/>
    </row>
    <row r="187" spans="1:8" s="148" customFormat="1">
      <c r="A187" s="29"/>
      <c r="E187" s="4"/>
      <c r="F187" s="4"/>
      <c r="G187" s="4"/>
      <c r="H187" s="233"/>
    </row>
    <row r="188" spans="1:8" s="148" customFormat="1">
      <c r="A188" s="29"/>
      <c r="E188" s="4"/>
      <c r="F188" s="4"/>
      <c r="G188" s="4"/>
      <c r="H188" s="233"/>
    </row>
    <row r="189" spans="1:8" s="148" customFormat="1">
      <c r="A189" s="29"/>
      <c r="E189" s="4"/>
      <c r="F189" s="4"/>
      <c r="G189" s="4"/>
      <c r="H189" s="233"/>
    </row>
    <row r="190" spans="1:8" s="148" customFormat="1">
      <c r="A190" s="29"/>
      <c r="E190" s="4"/>
      <c r="F190" s="4"/>
      <c r="G190" s="4"/>
      <c r="H190" s="233"/>
    </row>
    <row r="191" spans="1:8" s="148" customFormat="1">
      <c r="A191" s="29"/>
      <c r="E191" s="4"/>
      <c r="F191" s="4"/>
      <c r="G191" s="4"/>
      <c r="H191" s="233"/>
    </row>
    <row r="192" spans="1:8" s="148" customFormat="1">
      <c r="A192" s="29"/>
      <c r="E192" s="4"/>
      <c r="F192" s="4"/>
      <c r="G192" s="4"/>
      <c r="H192" s="233"/>
    </row>
    <row r="193" spans="1:8" s="148" customFormat="1">
      <c r="A193" s="29"/>
      <c r="E193" s="4"/>
      <c r="F193" s="4"/>
      <c r="G193" s="4"/>
      <c r="H193" s="233"/>
    </row>
    <row r="194" spans="1:8" s="148" customFormat="1">
      <c r="A194" s="29"/>
      <c r="E194" s="4"/>
      <c r="F194" s="4"/>
      <c r="G194" s="4"/>
      <c r="H194" s="233"/>
    </row>
    <row r="195" spans="1:8" s="148" customFormat="1">
      <c r="A195" s="29"/>
      <c r="E195" s="4"/>
      <c r="F195" s="4"/>
      <c r="G195" s="4"/>
      <c r="H195" s="233"/>
    </row>
    <row r="196" spans="1:8" s="148" customFormat="1">
      <c r="A196" s="29"/>
      <c r="E196" s="4"/>
      <c r="F196" s="4"/>
      <c r="G196" s="4"/>
      <c r="H196" s="233"/>
    </row>
    <row r="197" spans="1:8" s="148" customFormat="1">
      <c r="A197" s="29"/>
      <c r="E197" s="4"/>
      <c r="F197" s="4"/>
      <c r="G197" s="4"/>
      <c r="H197" s="233"/>
    </row>
    <row r="198" spans="1:8" s="148" customFormat="1">
      <c r="A198" s="29"/>
      <c r="E198" s="4"/>
      <c r="F198" s="4"/>
      <c r="G198" s="4"/>
      <c r="H198" s="233"/>
    </row>
    <row r="199" spans="1:8" s="148" customFormat="1">
      <c r="A199" s="29"/>
      <c r="E199" s="4"/>
      <c r="F199" s="4"/>
      <c r="G199" s="4"/>
      <c r="H199" s="233"/>
    </row>
    <row r="200" spans="1:8" s="148" customFormat="1">
      <c r="A200" s="29"/>
      <c r="E200" s="4"/>
      <c r="F200" s="4"/>
      <c r="G200" s="4"/>
      <c r="H200" s="233"/>
    </row>
    <row r="201" spans="1:8" s="148" customFormat="1">
      <c r="A201" s="29"/>
      <c r="E201" s="4"/>
      <c r="F201" s="4"/>
      <c r="G201" s="4"/>
      <c r="H201" s="233"/>
    </row>
    <row r="202" spans="1:8" s="148" customFormat="1">
      <c r="A202" s="29"/>
      <c r="E202" s="4"/>
      <c r="F202" s="4"/>
      <c r="G202" s="4"/>
      <c r="H202" s="233"/>
    </row>
    <row r="203" spans="1:8" s="148" customFormat="1">
      <c r="A203" s="29"/>
      <c r="E203" s="4"/>
      <c r="F203" s="4"/>
      <c r="G203" s="4"/>
      <c r="H203" s="233"/>
    </row>
    <row r="204" spans="1:8" s="148" customFormat="1">
      <c r="A204" s="29"/>
      <c r="E204" s="4"/>
      <c r="F204" s="4"/>
      <c r="G204" s="4"/>
      <c r="H204" s="233"/>
    </row>
    <row r="205" spans="1:8" s="148" customFormat="1">
      <c r="A205" s="29"/>
      <c r="E205" s="4"/>
      <c r="F205" s="4"/>
      <c r="G205" s="4"/>
      <c r="H205" s="233"/>
    </row>
    <row r="206" spans="1:8" s="148" customFormat="1">
      <c r="A206" s="29"/>
      <c r="E206" s="4"/>
      <c r="F206" s="4"/>
      <c r="G206" s="4"/>
      <c r="H206" s="233"/>
    </row>
    <row r="207" spans="1:8" s="148" customFormat="1">
      <c r="A207" s="29"/>
      <c r="E207" s="4"/>
      <c r="F207" s="4"/>
      <c r="G207" s="4"/>
      <c r="H207" s="233"/>
    </row>
    <row r="208" spans="1:8" s="148" customFormat="1">
      <c r="A208" s="29"/>
      <c r="E208" s="4"/>
      <c r="F208" s="4"/>
      <c r="G208" s="4"/>
      <c r="H208" s="233"/>
    </row>
    <row r="209" spans="1:8" s="148" customFormat="1">
      <c r="A209" s="29"/>
      <c r="E209" s="4"/>
      <c r="F209" s="4"/>
      <c r="G209" s="4"/>
      <c r="H209" s="233"/>
    </row>
    <row r="210" spans="1:8" s="148" customFormat="1">
      <c r="A210" s="29"/>
      <c r="E210" s="4"/>
      <c r="F210" s="4"/>
      <c r="G210" s="4"/>
      <c r="H210" s="233"/>
    </row>
    <row r="211" spans="1:8" s="148" customFormat="1">
      <c r="A211" s="29"/>
      <c r="E211" s="4"/>
      <c r="F211" s="4"/>
      <c r="G211" s="4"/>
      <c r="H211" s="233"/>
    </row>
    <row r="212" spans="1:8" s="148" customFormat="1">
      <c r="A212" s="29"/>
      <c r="E212" s="4"/>
      <c r="F212" s="4"/>
      <c r="G212" s="4"/>
      <c r="H212" s="233"/>
    </row>
    <row r="213" spans="1:8" s="148" customFormat="1">
      <c r="A213" s="29"/>
      <c r="E213" s="4"/>
      <c r="F213" s="4"/>
      <c r="G213" s="4"/>
      <c r="H213" s="233"/>
    </row>
    <row r="214" spans="1:8" s="148" customFormat="1">
      <c r="A214" s="29"/>
      <c r="E214" s="4"/>
      <c r="F214" s="4"/>
      <c r="G214" s="4"/>
      <c r="H214" s="233"/>
    </row>
    <row r="215" spans="1:8" s="148" customFormat="1">
      <c r="A215" s="29"/>
      <c r="E215" s="4"/>
      <c r="F215" s="4"/>
      <c r="G215" s="4"/>
      <c r="H215" s="233"/>
    </row>
    <row r="216" spans="1:8" s="148" customFormat="1">
      <c r="A216" s="29"/>
      <c r="E216" s="4"/>
      <c r="F216" s="4"/>
      <c r="G216" s="4"/>
      <c r="H216" s="233"/>
    </row>
    <row r="217" spans="1:8" s="148" customFormat="1">
      <c r="A217" s="29"/>
      <c r="E217" s="4"/>
      <c r="F217" s="4"/>
      <c r="G217" s="4"/>
      <c r="H217" s="233"/>
    </row>
    <row r="218" spans="1:8" s="148" customFormat="1">
      <c r="A218" s="29"/>
      <c r="E218" s="4"/>
      <c r="F218" s="4"/>
      <c r="G218" s="4"/>
      <c r="H218" s="233"/>
    </row>
    <row r="219" spans="1:8" s="148" customFormat="1">
      <c r="A219" s="29"/>
      <c r="E219" s="4"/>
      <c r="F219" s="4"/>
      <c r="G219" s="4"/>
      <c r="H219" s="233"/>
    </row>
    <row r="220" spans="1:8" s="148" customFormat="1">
      <c r="A220" s="29"/>
      <c r="E220" s="4"/>
      <c r="F220" s="4"/>
      <c r="G220" s="4"/>
      <c r="H220" s="233"/>
    </row>
    <row r="221" spans="1:8" s="148" customFormat="1">
      <c r="A221" s="29"/>
      <c r="E221" s="4"/>
      <c r="F221" s="4"/>
      <c r="G221" s="4"/>
      <c r="H221" s="233"/>
    </row>
    <row r="222" spans="1:8" s="148" customFormat="1">
      <c r="A222" s="29"/>
      <c r="E222" s="4"/>
      <c r="F222" s="4"/>
      <c r="G222" s="4"/>
      <c r="H222" s="233"/>
    </row>
    <row r="223" spans="1:8" s="148" customFormat="1">
      <c r="A223" s="29"/>
      <c r="E223" s="4"/>
      <c r="F223" s="4"/>
      <c r="G223" s="4"/>
      <c r="H223" s="233"/>
    </row>
    <row r="224" spans="1:8" s="148" customFormat="1">
      <c r="A224" s="29"/>
      <c r="E224" s="4"/>
      <c r="F224" s="4"/>
      <c r="G224" s="4"/>
      <c r="H224" s="233"/>
    </row>
    <row r="225" spans="1:8" s="148" customFormat="1">
      <c r="A225" s="29"/>
      <c r="E225" s="4"/>
      <c r="F225" s="4"/>
      <c r="G225" s="4"/>
      <c r="H225" s="233"/>
    </row>
    <row r="226" spans="1:8" s="148" customFormat="1">
      <c r="A226" s="29"/>
      <c r="E226" s="4"/>
      <c r="F226" s="4"/>
      <c r="G226" s="4"/>
      <c r="H226" s="233"/>
    </row>
    <row r="227" spans="1:8" s="148" customFormat="1">
      <c r="A227" s="29"/>
      <c r="E227" s="4"/>
      <c r="F227" s="4"/>
      <c r="G227" s="4"/>
      <c r="H227" s="233"/>
    </row>
    <row r="228" spans="1:8" s="148" customFormat="1">
      <c r="A228" s="29"/>
      <c r="E228" s="4"/>
      <c r="F228" s="4"/>
      <c r="G228" s="4"/>
      <c r="H228" s="233"/>
    </row>
    <row r="229" spans="1:8" s="148" customFormat="1">
      <c r="A229" s="29"/>
      <c r="E229" s="4"/>
      <c r="F229" s="4"/>
      <c r="G229" s="4"/>
      <c r="H229" s="233"/>
    </row>
    <row r="230" spans="1:8" s="148" customFormat="1">
      <c r="A230" s="29"/>
      <c r="E230" s="4"/>
      <c r="F230" s="4"/>
      <c r="G230" s="4"/>
      <c r="H230" s="233"/>
    </row>
    <row r="231" spans="1:8" s="148" customFormat="1">
      <c r="A231" s="29"/>
      <c r="E231" s="4"/>
      <c r="F231" s="4"/>
      <c r="G231" s="4"/>
      <c r="H231" s="233"/>
    </row>
    <row r="232" spans="1:8" s="148" customFormat="1">
      <c r="A232" s="29"/>
      <c r="E232" s="4"/>
      <c r="F232" s="4"/>
      <c r="G232" s="4"/>
      <c r="H232" s="233"/>
    </row>
    <row r="233" spans="1:8" s="148" customFormat="1">
      <c r="A233" s="29"/>
      <c r="E233" s="4"/>
      <c r="F233" s="4"/>
      <c r="G233" s="4"/>
      <c r="H233" s="233"/>
    </row>
    <row r="234" spans="1:8" s="148" customFormat="1">
      <c r="A234" s="29"/>
      <c r="E234" s="4"/>
      <c r="F234" s="4"/>
      <c r="G234" s="4"/>
      <c r="H234" s="233"/>
    </row>
    <row r="235" spans="1:8" s="148" customFormat="1">
      <c r="A235" s="29"/>
      <c r="E235" s="4"/>
      <c r="F235" s="4"/>
      <c r="G235" s="4"/>
      <c r="H235" s="233"/>
    </row>
    <row r="236" spans="1:8" s="148" customFormat="1">
      <c r="A236" s="29"/>
      <c r="E236" s="4"/>
      <c r="F236" s="4"/>
      <c r="G236" s="4"/>
      <c r="H236" s="233"/>
    </row>
    <row r="237" spans="1:8" s="148" customFormat="1">
      <c r="A237" s="29"/>
      <c r="E237" s="4"/>
      <c r="F237" s="4"/>
      <c r="G237" s="4"/>
      <c r="H237" s="233"/>
    </row>
    <row r="238" spans="1:8" s="148" customFormat="1">
      <c r="A238" s="29"/>
      <c r="E238" s="4"/>
      <c r="F238" s="4"/>
      <c r="G238" s="4"/>
      <c r="H238" s="233"/>
    </row>
    <row r="239" spans="1:8" s="148" customFormat="1">
      <c r="A239" s="29"/>
      <c r="E239" s="4"/>
      <c r="F239" s="4"/>
      <c r="G239" s="4"/>
      <c r="H239" s="233"/>
    </row>
    <row r="240" spans="1:8" s="148" customFormat="1">
      <c r="A240" s="29"/>
      <c r="E240" s="4"/>
      <c r="F240" s="4"/>
      <c r="G240" s="4"/>
      <c r="H240" s="233"/>
    </row>
    <row r="241" spans="1:8" s="148" customFormat="1">
      <c r="A241" s="29"/>
      <c r="E241" s="4"/>
      <c r="F241" s="4"/>
      <c r="G241" s="4"/>
      <c r="H241" s="233"/>
    </row>
    <row r="242" spans="1:8" s="148" customFormat="1">
      <c r="A242" s="29"/>
      <c r="E242" s="4"/>
      <c r="F242" s="4"/>
      <c r="G242" s="4"/>
      <c r="H242" s="233"/>
    </row>
    <row r="243" spans="1:8" s="148" customFormat="1">
      <c r="A243" s="29"/>
      <c r="E243" s="4"/>
      <c r="F243" s="4"/>
      <c r="G243" s="4"/>
      <c r="H243" s="233"/>
    </row>
    <row r="244" spans="1:8" s="148" customFormat="1">
      <c r="A244" s="29"/>
      <c r="E244" s="4"/>
      <c r="F244" s="4"/>
      <c r="G244" s="4"/>
      <c r="H244" s="233"/>
    </row>
    <row r="245" spans="1:8" s="148" customFormat="1">
      <c r="A245" s="29"/>
      <c r="E245" s="4"/>
      <c r="F245" s="4"/>
      <c r="G245" s="4"/>
      <c r="H245" s="233"/>
    </row>
    <row r="246" spans="1:8" s="148" customFormat="1">
      <c r="A246" s="29"/>
      <c r="E246" s="4"/>
      <c r="F246" s="4"/>
      <c r="G246" s="4"/>
      <c r="H246" s="233"/>
    </row>
    <row r="247" spans="1:8" s="148" customFormat="1">
      <c r="A247" s="29"/>
      <c r="E247" s="4"/>
      <c r="F247" s="4"/>
      <c r="G247" s="4"/>
      <c r="H247" s="233"/>
    </row>
    <row r="248" spans="1:8" s="148" customFormat="1">
      <c r="A248" s="29"/>
      <c r="E248" s="4"/>
      <c r="F248" s="4"/>
      <c r="G248" s="4"/>
      <c r="H248" s="233"/>
    </row>
    <row r="249" spans="1:8" s="148" customFormat="1">
      <c r="A249" s="29"/>
      <c r="E249" s="4"/>
      <c r="F249" s="4"/>
      <c r="G249" s="4"/>
      <c r="H249" s="233"/>
    </row>
    <row r="250" spans="1:8" s="148" customFormat="1">
      <c r="A250" s="29"/>
      <c r="E250" s="4"/>
      <c r="F250" s="4"/>
      <c r="G250" s="4"/>
      <c r="H250" s="233"/>
    </row>
    <row r="251" spans="1:8" s="148" customFormat="1">
      <c r="A251" s="29"/>
      <c r="E251" s="4"/>
      <c r="F251" s="4"/>
      <c r="G251" s="4"/>
      <c r="H251" s="233"/>
    </row>
    <row r="252" spans="1:8" s="148" customFormat="1">
      <c r="A252" s="29"/>
      <c r="E252" s="4"/>
      <c r="F252" s="4"/>
      <c r="G252" s="4"/>
      <c r="H252" s="233"/>
    </row>
    <row r="253" spans="1:8" s="148" customFormat="1">
      <c r="A253" s="29"/>
      <c r="E253" s="4"/>
      <c r="F253" s="4"/>
      <c r="G253" s="4"/>
      <c r="H253" s="233"/>
    </row>
    <row r="254" spans="1:8" s="148" customFormat="1">
      <c r="A254" s="29"/>
      <c r="E254" s="4"/>
      <c r="F254" s="4"/>
      <c r="G254" s="4"/>
      <c r="H254" s="233"/>
    </row>
    <row r="255" spans="1:8" s="148" customFormat="1">
      <c r="A255" s="29"/>
      <c r="E255" s="4"/>
      <c r="F255" s="4"/>
      <c r="G255" s="4"/>
      <c r="H255" s="233"/>
    </row>
    <row r="256" spans="1:8" s="148" customFormat="1">
      <c r="A256" s="29"/>
      <c r="E256" s="4"/>
      <c r="F256" s="4"/>
      <c r="G256" s="4"/>
      <c r="H256" s="233"/>
    </row>
    <row r="257" spans="1:8" s="148" customFormat="1">
      <c r="A257" s="29"/>
      <c r="E257" s="4"/>
      <c r="F257" s="4"/>
      <c r="G257" s="4"/>
      <c r="H257" s="233"/>
    </row>
    <row r="258" spans="1:8" s="148" customFormat="1">
      <c r="A258" s="29"/>
      <c r="E258" s="4"/>
      <c r="F258" s="4"/>
      <c r="G258" s="4"/>
      <c r="H258" s="233"/>
    </row>
    <row r="259" spans="1:8" s="148" customFormat="1">
      <c r="A259" s="29"/>
      <c r="E259" s="4"/>
      <c r="F259" s="4"/>
      <c r="G259" s="4"/>
      <c r="H259" s="233"/>
    </row>
    <row r="260" spans="1:8" s="148" customFormat="1">
      <c r="A260" s="29"/>
      <c r="E260" s="4"/>
      <c r="F260" s="4"/>
      <c r="G260" s="4"/>
      <c r="H260" s="233"/>
    </row>
    <row r="261" spans="1:8" s="148" customFormat="1">
      <c r="A261" s="29"/>
      <c r="E261" s="4"/>
      <c r="F261" s="4"/>
      <c r="G261" s="4"/>
      <c r="H261" s="233"/>
    </row>
    <row r="262" spans="1:8" s="148" customFormat="1">
      <c r="A262" s="29"/>
      <c r="E262" s="4"/>
      <c r="F262" s="4"/>
      <c r="G262" s="4"/>
      <c r="H262" s="233"/>
    </row>
    <row r="263" spans="1:8" s="148" customFormat="1">
      <c r="A263" s="29"/>
      <c r="E263" s="4"/>
      <c r="F263" s="4"/>
      <c r="G263" s="4"/>
      <c r="H263" s="233"/>
    </row>
    <row r="264" spans="1:8" s="148" customFormat="1">
      <c r="A264" s="29"/>
      <c r="E264" s="4"/>
      <c r="F264" s="4"/>
      <c r="G264" s="4"/>
      <c r="H264" s="233"/>
    </row>
    <row r="265" spans="1:8" s="148" customFormat="1">
      <c r="A265" s="29"/>
      <c r="E265" s="4"/>
      <c r="F265" s="4"/>
      <c r="G265" s="4"/>
      <c r="H265" s="233"/>
    </row>
    <row r="266" spans="1:8" s="148" customFormat="1">
      <c r="A266" s="29"/>
      <c r="E266" s="4"/>
      <c r="F266" s="4"/>
      <c r="G266" s="4"/>
      <c r="H266" s="233"/>
    </row>
    <row r="267" spans="1:8" s="148" customFormat="1">
      <c r="A267" s="29"/>
      <c r="E267" s="4"/>
      <c r="F267" s="4"/>
      <c r="G267" s="4"/>
      <c r="H267" s="233"/>
    </row>
    <row r="268" spans="1:8" s="148" customFormat="1">
      <c r="A268" s="29"/>
      <c r="E268" s="4"/>
      <c r="F268" s="4"/>
      <c r="G268" s="4"/>
      <c r="H268" s="233"/>
    </row>
    <row r="269" spans="1:8" s="148" customFormat="1">
      <c r="A269" s="29"/>
      <c r="E269" s="4"/>
      <c r="F269" s="4"/>
      <c r="G269" s="4"/>
      <c r="H269" s="233"/>
    </row>
    <row r="270" spans="1:8" s="148" customFormat="1">
      <c r="A270" s="29"/>
      <c r="E270" s="4"/>
      <c r="F270" s="4"/>
      <c r="G270" s="4"/>
      <c r="H270" s="233"/>
    </row>
    <row r="271" spans="1:8" s="148" customFormat="1">
      <c r="A271" s="29"/>
      <c r="E271" s="4"/>
      <c r="F271" s="4"/>
      <c r="G271" s="4"/>
      <c r="H271" s="233"/>
    </row>
    <row r="272" spans="1:8" s="148" customFormat="1">
      <c r="A272" s="29"/>
      <c r="E272" s="4"/>
      <c r="F272" s="4"/>
      <c r="G272" s="4"/>
      <c r="H272" s="233"/>
    </row>
    <row r="273" spans="1:8" s="148" customFormat="1">
      <c r="A273" s="29"/>
      <c r="E273" s="4"/>
      <c r="F273" s="4"/>
      <c r="G273" s="4"/>
      <c r="H273" s="233"/>
    </row>
    <row r="274" spans="1:8" s="148" customFormat="1">
      <c r="A274" s="29"/>
      <c r="E274" s="4"/>
      <c r="F274" s="4"/>
      <c r="G274" s="4"/>
      <c r="H274" s="233"/>
    </row>
    <row r="275" spans="1:8" s="148" customFormat="1">
      <c r="A275" s="29"/>
      <c r="E275" s="4"/>
      <c r="F275" s="4"/>
      <c r="G275" s="4"/>
      <c r="H275" s="233"/>
    </row>
    <row r="276" spans="1:8" s="148" customFormat="1">
      <c r="A276" s="29"/>
      <c r="E276" s="4"/>
      <c r="F276" s="4"/>
      <c r="G276" s="4"/>
      <c r="H276" s="233"/>
    </row>
    <row r="277" spans="1:8" s="148" customFormat="1">
      <c r="A277" s="29"/>
      <c r="E277" s="4"/>
      <c r="F277" s="4"/>
      <c r="G277" s="4"/>
      <c r="H277" s="233"/>
    </row>
    <row r="278" spans="1:8" s="148" customFormat="1">
      <c r="A278" s="29"/>
      <c r="E278" s="4"/>
      <c r="F278" s="4"/>
      <c r="G278" s="4"/>
      <c r="H278" s="233"/>
    </row>
    <row r="279" spans="1:8" s="148" customFormat="1">
      <c r="A279" s="29"/>
      <c r="E279" s="4"/>
      <c r="F279" s="4"/>
      <c r="G279" s="4"/>
      <c r="H279" s="233"/>
    </row>
    <row r="280" spans="1:8" s="148" customFormat="1">
      <c r="A280" s="29"/>
      <c r="E280" s="4"/>
      <c r="F280" s="4"/>
      <c r="G280" s="4"/>
      <c r="H280" s="233"/>
    </row>
    <row r="281" spans="1:8" s="148" customFormat="1">
      <c r="A281" s="29"/>
      <c r="E281" s="4"/>
      <c r="F281" s="4"/>
      <c r="G281" s="4"/>
      <c r="H281" s="233"/>
    </row>
    <row r="282" spans="1:8" s="148" customFormat="1">
      <c r="A282" s="29"/>
      <c r="E282" s="4"/>
      <c r="F282" s="4"/>
      <c r="G282" s="4"/>
      <c r="H282" s="233"/>
    </row>
    <row r="283" spans="1:8" s="148" customFormat="1">
      <c r="A283" s="29"/>
      <c r="E283" s="4"/>
      <c r="F283" s="4"/>
      <c r="G283" s="4"/>
      <c r="H283" s="233"/>
    </row>
    <row r="284" spans="1:8" s="148" customFormat="1">
      <c r="A284" s="29"/>
      <c r="E284" s="4"/>
      <c r="F284" s="4"/>
      <c r="G284" s="4"/>
      <c r="H284" s="233"/>
    </row>
    <row r="285" spans="1:8" s="148" customFormat="1">
      <c r="A285" s="29"/>
      <c r="E285" s="4"/>
      <c r="F285" s="4"/>
      <c r="G285" s="4"/>
      <c r="H285" s="233"/>
    </row>
    <row r="286" spans="1:8" s="148" customFormat="1">
      <c r="A286" s="29"/>
      <c r="E286" s="4"/>
      <c r="F286" s="4"/>
      <c r="G286" s="4"/>
      <c r="H286" s="233"/>
    </row>
    <row r="287" spans="1:8" s="148" customFormat="1">
      <c r="A287" s="29"/>
      <c r="E287" s="4"/>
      <c r="F287" s="4"/>
      <c r="G287" s="4"/>
      <c r="H287" s="233"/>
    </row>
    <row r="288" spans="1:8" s="148" customFormat="1">
      <c r="A288" s="29"/>
      <c r="E288" s="4"/>
      <c r="F288" s="4"/>
      <c r="G288" s="4"/>
      <c r="H288" s="233"/>
    </row>
    <row r="289" spans="1:8" s="148" customFormat="1">
      <c r="A289" s="29"/>
      <c r="E289" s="4"/>
      <c r="F289" s="4"/>
      <c r="G289" s="4"/>
      <c r="H289" s="233"/>
    </row>
    <row r="290" spans="1:8" s="148" customFormat="1">
      <c r="A290" s="29"/>
      <c r="E290" s="4"/>
      <c r="F290" s="4"/>
      <c r="G290" s="4"/>
      <c r="H290" s="233"/>
    </row>
    <row r="291" spans="1:8" s="148" customFormat="1">
      <c r="A291" s="29"/>
      <c r="E291" s="4"/>
      <c r="F291" s="4"/>
      <c r="G291" s="4"/>
      <c r="H291" s="233"/>
    </row>
    <row r="292" spans="1:8" s="148" customFormat="1">
      <c r="A292" s="29"/>
      <c r="E292" s="4"/>
      <c r="F292" s="4"/>
      <c r="G292" s="4"/>
      <c r="H292" s="233"/>
    </row>
    <row r="293" spans="1:8" s="148" customFormat="1">
      <c r="A293" s="29"/>
      <c r="E293" s="4"/>
      <c r="F293" s="4"/>
      <c r="G293" s="4"/>
      <c r="H293" s="233"/>
    </row>
    <row r="294" spans="1:8" s="148" customFormat="1">
      <c r="A294" s="29"/>
      <c r="E294" s="4"/>
      <c r="F294" s="4"/>
      <c r="G294" s="4"/>
      <c r="H294" s="233"/>
    </row>
    <row r="295" spans="1:8" s="148" customFormat="1">
      <c r="A295" s="29"/>
      <c r="E295" s="4"/>
      <c r="F295" s="4"/>
      <c r="G295" s="4"/>
      <c r="H295" s="233"/>
    </row>
    <row r="296" spans="1:8" s="148" customFormat="1">
      <c r="A296" s="29"/>
      <c r="E296" s="4"/>
      <c r="F296" s="4"/>
      <c r="G296" s="4"/>
      <c r="H296" s="233"/>
    </row>
    <row r="297" spans="1:8" s="148" customFormat="1">
      <c r="A297" s="29"/>
      <c r="E297" s="4"/>
      <c r="F297" s="4"/>
      <c r="G297" s="4"/>
      <c r="H297" s="233"/>
    </row>
    <row r="298" spans="1:8" s="148" customFormat="1">
      <c r="A298" s="29"/>
      <c r="E298" s="4"/>
      <c r="F298" s="4"/>
      <c r="G298" s="4"/>
      <c r="H298" s="233"/>
    </row>
    <row r="299" spans="1:8" s="148" customFormat="1">
      <c r="A299" s="29"/>
      <c r="E299" s="4"/>
      <c r="F299" s="4"/>
      <c r="G299" s="4"/>
      <c r="H299" s="233"/>
    </row>
    <row r="300" spans="1:8" s="148" customFormat="1">
      <c r="A300" s="29"/>
      <c r="E300" s="4"/>
      <c r="F300" s="4"/>
      <c r="G300" s="4"/>
      <c r="H300" s="233"/>
    </row>
    <row r="301" spans="1:8" s="148" customFormat="1">
      <c r="A301" s="29"/>
      <c r="E301" s="4"/>
      <c r="F301" s="4"/>
      <c r="G301" s="4"/>
      <c r="H301" s="233"/>
    </row>
    <row r="302" spans="1:8" s="148" customFormat="1">
      <c r="A302" s="29"/>
      <c r="E302" s="4"/>
      <c r="F302" s="4"/>
      <c r="G302" s="4"/>
      <c r="H302" s="233"/>
    </row>
    <row r="303" spans="1:8" s="148" customFormat="1">
      <c r="A303" s="29"/>
      <c r="E303" s="4"/>
      <c r="F303" s="4"/>
      <c r="G303" s="4"/>
      <c r="H303" s="233"/>
    </row>
    <row r="304" spans="1:8" s="148" customFormat="1">
      <c r="A304" s="29"/>
      <c r="E304" s="4"/>
      <c r="F304" s="4"/>
      <c r="G304" s="4"/>
      <c r="H304" s="233"/>
    </row>
    <row r="305" spans="1:8" s="148" customFormat="1">
      <c r="A305" s="29"/>
      <c r="E305" s="4"/>
      <c r="F305" s="4"/>
      <c r="G305" s="4"/>
      <c r="H305" s="233"/>
    </row>
    <row r="306" spans="1:8" s="148" customFormat="1">
      <c r="A306" s="29"/>
      <c r="E306" s="4"/>
      <c r="F306" s="4"/>
      <c r="G306" s="4"/>
      <c r="H306" s="233"/>
    </row>
    <row r="307" spans="1:8" s="148" customFormat="1">
      <c r="A307" s="29"/>
      <c r="E307" s="4"/>
      <c r="F307" s="4"/>
      <c r="G307" s="4"/>
      <c r="H307" s="233"/>
    </row>
  </sheetData>
  <mergeCells count="16">
    <mergeCell ref="A2:H2"/>
    <mergeCell ref="A1:H1"/>
    <mergeCell ref="C156:D156"/>
    <mergeCell ref="G156:H156"/>
    <mergeCell ref="C155:D155"/>
    <mergeCell ref="G155:H155"/>
    <mergeCell ref="A69:H69"/>
    <mergeCell ref="A136:H136"/>
    <mergeCell ref="A51:H51"/>
    <mergeCell ref="A118:H118"/>
    <mergeCell ref="A127:H127"/>
    <mergeCell ref="A4:A5"/>
    <mergeCell ref="B4:B5"/>
    <mergeCell ref="A7:H7"/>
    <mergeCell ref="E4:H4"/>
    <mergeCell ref="C4:D4"/>
  </mergeCells>
  <phoneticPr fontId="3" type="noConversion"/>
  <pageMargins left="0.59055118110236227" right="0.59055118110236227" top="0.78740157480314965" bottom="0.39370078740157483" header="0.39370078740157483" footer="0.19685039370078741"/>
  <pageSetup paperSize="9" scale="83" orientation="landscape" verticalDpi="300" r:id="rId1"/>
  <headerFooter alignWithMargins="0"/>
  <ignoredErrors>
    <ignoredError sqref="B128:B135 B137:B1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H170"/>
  <sheetViews>
    <sheetView view="pageBreakPreview" topLeftCell="A90" zoomScale="80" zoomScaleNormal="100" zoomScaleSheetLayoutView="80" workbookViewId="0">
      <selection activeCell="B114" sqref="B114:C114"/>
    </sheetView>
  </sheetViews>
  <sheetFormatPr defaultRowHeight="18.75"/>
  <cols>
    <col min="1" max="1" width="5" style="29" customWidth="1"/>
    <col min="2" max="2" width="53.28515625" style="29" customWidth="1"/>
    <col min="3" max="3" width="8.140625" style="119" customWidth="1"/>
    <col min="4" max="6" width="16.28515625" style="6" customWidth="1"/>
    <col min="7" max="7" width="14" style="29" customWidth="1"/>
    <col min="8" max="8" width="13.140625" style="29" customWidth="1"/>
    <col min="9" max="16384" width="9.140625" style="29"/>
  </cols>
  <sheetData>
    <row r="1" spans="1:8" ht="30" customHeight="1">
      <c r="A1" s="324" t="s">
        <v>151</v>
      </c>
      <c r="B1" s="324"/>
      <c r="C1" s="324"/>
      <c r="D1" s="324"/>
      <c r="E1" s="324"/>
      <c r="F1" s="324"/>
      <c r="G1" s="324"/>
      <c r="H1" s="324"/>
    </row>
    <row r="2" spans="1:8" ht="26.25" customHeight="1">
      <c r="B2" s="5"/>
      <c r="D2" s="5"/>
      <c r="E2" s="5"/>
      <c r="F2" s="5"/>
      <c r="H2" s="29" t="s">
        <v>105</v>
      </c>
    </row>
    <row r="3" spans="1:8" ht="55.5" customHeight="1">
      <c r="A3" s="56" t="s">
        <v>9</v>
      </c>
      <c r="B3" s="8" t="s">
        <v>31</v>
      </c>
      <c r="C3" s="120" t="s">
        <v>5</v>
      </c>
      <c r="D3" s="56" t="s">
        <v>185</v>
      </c>
      <c r="E3" s="56" t="s">
        <v>188</v>
      </c>
      <c r="F3" s="56" t="s">
        <v>189</v>
      </c>
      <c r="G3" s="1" t="s">
        <v>168</v>
      </c>
      <c r="H3" s="1" t="s">
        <v>170</v>
      </c>
    </row>
    <row r="4" spans="1:8" s="118" customFormat="1" ht="14.25" customHeight="1">
      <c r="A4" s="116">
        <v>1</v>
      </c>
      <c r="B4" s="117">
        <v>2</v>
      </c>
      <c r="C4" s="117">
        <v>3</v>
      </c>
      <c r="D4" s="117">
        <v>4</v>
      </c>
      <c r="E4" s="117">
        <v>5</v>
      </c>
      <c r="F4" s="117">
        <v>6</v>
      </c>
      <c r="G4" s="116">
        <v>7</v>
      </c>
      <c r="H4" s="116">
        <v>8</v>
      </c>
    </row>
    <row r="5" spans="1:8" ht="30.75" customHeight="1">
      <c r="A5" s="327" t="s">
        <v>122</v>
      </c>
      <c r="B5" s="328"/>
      <c r="C5" s="117"/>
      <c r="D5" s="66">
        <f>D6+D10+D18+D20</f>
        <v>147897.5</v>
      </c>
      <c r="E5" s="66">
        <f t="shared" ref="E5:F5" si="0">E6+E10+E18+E20</f>
        <v>141450.70000000001</v>
      </c>
      <c r="F5" s="66">
        <f t="shared" si="0"/>
        <v>170920</v>
      </c>
      <c r="G5" s="78">
        <f t="shared" ref="G5:G9" si="1">F5-E5</f>
        <v>29469.299999999988</v>
      </c>
      <c r="H5" s="78">
        <f t="shared" ref="H5:H9" si="2">(F5/E5)*100</f>
        <v>120.83361906303749</v>
      </c>
    </row>
    <row r="6" spans="1:8" ht="42" customHeight="1">
      <c r="A6" s="322" t="s">
        <v>121</v>
      </c>
      <c r="B6" s="323"/>
      <c r="C6" s="121">
        <v>1000</v>
      </c>
      <c r="D6" s="11">
        <f>D7+D8</f>
        <v>99121</v>
      </c>
      <c r="E6" s="11">
        <f>E7+E8</f>
        <v>123207.8</v>
      </c>
      <c r="F6" s="11">
        <f>F7+F8+F9</f>
        <v>145310.60000000003</v>
      </c>
      <c r="G6" s="78">
        <f t="shared" si="1"/>
        <v>22102.800000000032</v>
      </c>
      <c r="H6" s="78">
        <f t="shared" si="2"/>
        <v>117.93944863880374</v>
      </c>
    </row>
    <row r="7" spans="1:8" ht="36.75" customHeight="1">
      <c r="A7" s="59" t="s">
        <v>191</v>
      </c>
      <c r="B7" s="57" t="s">
        <v>192</v>
      </c>
      <c r="C7" s="121"/>
      <c r="D7" s="58">
        <v>98943.6</v>
      </c>
      <c r="E7" s="58">
        <v>122977.8</v>
      </c>
      <c r="F7" s="58">
        <v>145130.20000000001</v>
      </c>
      <c r="G7" s="78">
        <f t="shared" si="1"/>
        <v>22152.400000000009</v>
      </c>
      <c r="H7" s="78">
        <f t="shared" si="2"/>
        <v>118.01333248765225</v>
      </c>
    </row>
    <row r="8" spans="1:8" ht="48" customHeight="1">
      <c r="A8" s="109" t="s">
        <v>193</v>
      </c>
      <c r="B8" s="57" t="s">
        <v>194</v>
      </c>
      <c r="C8" s="121"/>
      <c r="D8" s="58">
        <v>177.4</v>
      </c>
      <c r="E8" s="58">
        <v>230</v>
      </c>
      <c r="F8" s="58">
        <v>161.19999999999999</v>
      </c>
      <c r="G8" s="78">
        <f t="shared" si="1"/>
        <v>-68.800000000000011</v>
      </c>
      <c r="H8" s="78">
        <f t="shared" si="2"/>
        <v>70.086956521739125</v>
      </c>
    </row>
    <row r="9" spans="1:8" ht="35.25" customHeight="1">
      <c r="A9" s="59" t="s">
        <v>195</v>
      </c>
      <c r="B9" s="57" t="s">
        <v>196</v>
      </c>
      <c r="C9" s="121"/>
      <c r="D9" s="58"/>
      <c r="E9" s="58"/>
      <c r="F9" s="58">
        <v>19.2</v>
      </c>
      <c r="G9" s="78">
        <f t="shared" si="1"/>
        <v>19.2</v>
      </c>
      <c r="H9" s="175" t="e">
        <f t="shared" si="2"/>
        <v>#DIV/0!</v>
      </c>
    </row>
    <row r="10" spans="1:8" ht="35.25" customHeight="1">
      <c r="A10" s="320" t="s">
        <v>53</v>
      </c>
      <c r="B10" s="321"/>
      <c r="C10" s="121">
        <v>1040</v>
      </c>
      <c r="D10" s="11">
        <f>D11+D12+D13+D14+D15+D16+D17</f>
        <v>45341.599999999999</v>
      </c>
      <c r="E10" s="11">
        <f>E11+E12+E13+E14+E15+E16+E17</f>
        <v>14222.9</v>
      </c>
      <c r="F10" s="11">
        <f>F11+F12+F13+F14+F15+F16+F17</f>
        <v>20708.300000000003</v>
      </c>
      <c r="G10" s="62">
        <f t="shared" ref="G10:G112" si="3">F10-E10</f>
        <v>6485.4000000000033</v>
      </c>
      <c r="H10" s="62">
        <f t="shared" ref="H10:H112" si="4">(F10/E10)*100</f>
        <v>145.59829570622028</v>
      </c>
    </row>
    <row r="11" spans="1:8" ht="23.25" customHeight="1">
      <c r="A11" s="59" t="s">
        <v>191</v>
      </c>
      <c r="B11" s="57" t="s">
        <v>197</v>
      </c>
      <c r="C11" s="121"/>
      <c r="D11" s="58">
        <v>17420</v>
      </c>
      <c r="E11" s="58"/>
      <c r="F11" s="61"/>
      <c r="G11" s="78">
        <f t="shared" si="3"/>
        <v>0</v>
      </c>
      <c r="H11" s="175" t="e">
        <f t="shared" si="4"/>
        <v>#DIV/0!</v>
      </c>
    </row>
    <row r="12" spans="1:8" ht="52.5" customHeight="1">
      <c r="A12" s="59" t="s">
        <v>193</v>
      </c>
      <c r="B12" s="60" t="s">
        <v>198</v>
      </c>
      <c r="C12" s="121"/>
      <c r="D12" s="58">
        <v>19056.2</v>
      </c>
      <c r="E12" s="58">
        <v>13720.3</v>
      </c>
      <c r="F12" s="61">
        <v>14254.4</v>
      </c>
      <c r="G12" s="78">
        <f t="shared" si="3"/>
        <v>534.10000000000036</v>
      </c>
      <c r="H12" s="78">
        <f t="shared" si="4"/>
        <v>103.89277202393534</v>
      </c>
    </row>
    <row r="13" spans="1:8" ht="32.25" customHeight="1">
      <c r="A13" s="59" t="s">
        <v>195</v>
      </c>
      <c r="B13" s="57" t="s">
        <v>525</v>
      </c>
      <c r="C13" s="121"/>
      <c r="D13" s="58"/>
      <c r="E13" s="58"/>
      <c r="F13" s="58">
        <v>513.6</v>
      </c>
      <c r="G13" s="78">
        <f t="shared" si="3"/>
        <v>513.6</v>
      </c>
      <c r="H13" s="175" t="e">
        <f t="shared" si="4"/>
        <v>#DIV/0!</v>
      </c>
    </row>
    <row r="14" spans="1:8" ht="22.5" customHeight="1">
      <c r="A14" s="59" t="s">
        <v>199</v>
      </c>
      <c r="B14" s="57" t="s">
        <v>200</v>
      </c>
      <c r="C14" s="121"/>
      <c r="D14" s="58">
        <v>135</v>
      </c>
      <c r="E14" s="58">
        <v>189.6</v>
      </c>
      <c r="F14" s="58">
        <v>157.5</v>
      </c>
      <c r="G14" s="78">
        <f t="shared" si="3"/>
        <v>-32.099999999999994</v>
      </c>
      <c r="H14" s="78">
        <f t="shared" si="4"/>
        <v>83.069620253164558</v>
      </c>
    </row>
    <row r="15" spans="1:8" ht="22.5" customHeight="1">
      <c r="A15" s="59" t="s">
        <v>201</v>
      </c>
      <c r="B15" s="57" t="s">
        <v>202</v>
      </c>
      <c r="C15" s="121"/>
      <c r="D15" s="58">
        <v>12.9</v>
      </c>
      <c r="E15" s="58">
        <v>13</v>
      </c>
      <c r="F15" s="58">
        <v>13.7</v>
      </c>
      <c r="G15" s="78">
        <f t="shared" si="3"/>
        <v>0.69999999999999929</v>
      </c>
      <c r="H15" s="78">
        <f t="shared" si="4"/>
        <v>105.38461538461539</v>
      </c>
    </row>
    <row r="16" spans="1:8" ht="22.5" customHeight="1">
      <c r="A16" s="59" t="s">
        <v>203</v>
      </c>
      <c r="B16" s="57" t="s">
        <v>204</v>
      </c>
      <c r="C16" s="121"/>
      <c r="D16" s="58">
        <v>8451.9</v>
      </c>
      <c r="E16" s="58"/>
      <c r="F16" s="58">
        <v>5769.1</v>
      </c>
      <c r="G16" s="78">
        <f t="shared" si="3"/>
        <v>5769.1</v>
      </c>
      <c r="H16" s="175" t="e">
        <f t="shared" si="4"/>
        <v>#DIV/0!</v>
      </c>
    </row>
    <row r="17" spans="1:8" ht="33.75" customHeight="1">
      <c r="A17" s="59" t="s">
        <v>205</v>
      </c>
      <c r="B17" s="57" t="s">
        <v>206</v>
      </c>
      <c r="C17" s="117"/>
      <c r="D17" s="58">
        <v>265.60000000000002</v>
      </c>
      <c r="E17" s="58">
        <v>300</v>
      </c>
      <c r="F17" s="58"/>
      <c r="G17" s="78">
        <f t="shared" si="3"/>
        <v>-300</v>
      </c>
      <c r="H17" s="78">
        <f t="shared" si="4"/>
        <v>0</v>
      </c>
    </row>
    <row r="18" spans="1:8" ht="24.75" customHeight="1">
      <c r="A18" s="320" t="s">
        <v>123</v>
      </c>
      <c r="B18" s="321"/>
      <c r="C18" s="121">
        <v>1130</v>
      </c>
      <c r="D18" s="11">
        <f>D19</f>
        <v>19.399999999999999</v>
      </c>
      <c r="E18" s="11">
        <f t="shared" ref="E18:F18" si="5">E19</f>
        <v>20</v>
      </c>
      <c r="F18" s="11">
        <f t="shared" si="5"/>
        <v>267.8</v>
      </c>
      <c r="G18" s="62">
        <f t="shared" si="3"/>
        <v>247.8</v>
      </c>
      <c r="H18" s="62">
        <f t="shared" si="4"/>
        <v>1339</v>
      </c>
    </row>
    <row r="19" spans="1:8" ht="35.25" customHeight="1">
      <c r="A19" s="59" t="s">
        <v>191</v>
      </c>
      <c r="B19" s="57" t="s">
        <v>207</v>
      </c>
      <c r="C19" s="63"/>
      <c r="D19" s="61">
        <v>19.399999999999999</v>
      </c>
      <c r="E19" s="58">
        <v>20</v>
      </c>
      <c r="F19" s="58">
        <v>267.8</v>
      </c>
      <c r="G19" s="78">
        <f t="shared" si="3"/>
        <v>247.8</v>
      </c>
      <c r="H19" s="78">
        <f t="shared" si="4"/>
        <v>1339</v>
      </c>
    </row>
    <row r="20" spans="1:8" ht="23.25" customHeight="1">
      <c r="A20" s="320" t="s">
        <v>36</v>
      </c>
      <c r="B20" s="321"/>
      <c r="C20" s="121">
        <v>1150</v>
      </c>
      <c r="D20" s="11">
        <f>D21+D22</f>
        <v>3415.5</v>
      </c>
      <c r="E20" s="11">
        <f t="shared" ref="E20:F20" si="6">E21+E22</f>
        <v>4000</v>
      </c>
      <c r="F20" s="11">
        <f t="shared" si="6"/>
        <v>4633.2999999999993</v>
      </c>
      <c r="G20" s="62">
        <f t="shared" si="3"/>
        <v>633.29999999999927</v>
      </c>
      <c r="H20" s="62">
        <f t="shared" si="4"/>
        <v>115.83249999999998</v>
      </c>
    </row>
    <row r="21" spans="1:8" ht="30.75" customHeight="1">
      <c r="A21" s="59" t="s">
        <v>191</v>
      </c>
      <c r="B21" s="64" t="s">
        <v>208</v>
      </c>
      <c r="C21" s="65"/>
      <c r="D21" s="61">
        <v>3415.5</v>
      </c>
      <c r="E21" s="58">
        <v>4000</v>
      </c>
      <c r="F21" s="58">
        <v>4611.3999999999996</v>
      </c>
      <c r="G21" s="78">
        <f t="shared" si="3"/>
        <v>611.39999999999964</v>
      </c>
      <c r="H21" s="78">
        <f t="shared" si="4"/>
        <v>115.285</v>
      </c>
    </row>
    <row r="22" spans="1:8" ht="22.5" customHeight="1">
      <c r="A22" s="59" t="s">
        <v>193</v>
      </c>
      <c r="B22" s="64" t="s">
        <v>209</v>
      </c>
      <c r="C22" s="65"/>
      <c r="D22" s="61"/>
      <c r="E22" s="58"/>
      <c r="F22" s="58">
        <v>21.9</v>
      </c>
      <c r="G22" s="78">
        <f t="shared" si="3"/>
        <v>21.9</v>
      </c>
      <c r="H22" s="175" t="e">
        <f>(F22/E22)*100</f>
        <v>#DIV/0!</v>
      </c>
    </row>
    <row r="23" spans="1:8" ht="25.5" customHeight="1">
      <c r="A23" s="325" t="s">
        <v>124</v>
      </c>
      <c r="B23" s="326"/>
      <c r="C23" s="121"/>
      <c r="D23" s="11"/>
      <c r="E23" s="11"/>
      <c r="F23" s="11"/>
      <c r="G23" s="62"/>
      <c r="H23" s="62"/>
    </row>
    <row r="24" spans="1:8" ht="42" customHeight="1">
      <c r="A24" s="322" t="s">
        <v>540</v>
      </c>
      <c r="B24" s="323"/>
      <c r="C24" s="117"/>
      <c r="D24" s="12"/>
      <c r="E24" s="12"/>
      <c r="F24" s="12"/>
      <c r="G24" s="62"/>
      <c r="H24" s="62"/>
    </row>
    <row r="25" spans="1:8" ht="21.75" customHeight="1">
      <c r="A25" s="327" t="s">
        <v>161</v>
      </c>
      <c r="B25" s="328"/>
      <c r="C25" s="121">
        <v>1011</v>
      </c>
      <c r="D25" s="12">
        <f>SUM(D26:D44)</f>
        <v>34390.800000000003</v>
      </c>
      <c r="E25" s="12">
        <f t="shared" ref="E25:F25" si="7">SUM(E26:E44)</f>
        <v>20191.400000000001</v>
      </c>
      <c r="F25" s="12">
        <f t="shared" si="7"/>
        <v>46041.200000000004</v>
      </c>
      <c r="G25" s="62">
        <f t="shared" si="3"/>
        <v>25849.800000000003</v>
      </c>
      <c r="H25" s="62">
        <f t="shared" si="4"/>
        <v>228.02381211803046</v>
      </c>
    </row>
    <row r="26" spans="1:8" ht="34.5" customHeight="1">
      <c r="A26" s="93"/>
      <c r="B26" s="67" t="s">
        <v>210</v>
      </c>
      <c r="C26" s="110"/>
      <c r="D26" s="58">
        <v>210.5</v>
      </c>
      <c r="E26" s="58">
        <v>198.9</v>
      </c>
      <c r="F26" s="58">
        <v>132.80000000000001</v>
      </c>
      <c r="G26" s="78">
        <f t="shared" si="3"/>
        <v>-66.099999999999994</v>
      </c>
      <c r="H26" s="78">
        <f t="shared" si="4"/>
        <v>66.767219708396183</v>
      </c>
    </row>
    <row r="27" spans="1:8" ht="34.5" customHeight="1">
      <c r="A27" s="93"/>
      <c r="B27" s="57" t="s">
        <v>211</v>
      </c>
      <c r="C27" s="110"/>
      <c r="D27" s="58">
        <v>875.1</v>
      </c>
      <c r="E27" s="58">
        <v>446</v>
      </c>
      <c r="F27" s="58">
        <v>491.1</v>
      </c>
      <c r="G27" s="78">
        <f t="shared" si="3"/>
        <v>45.100000000000023</v>
      </c>
      <c r="H27" s="78">
        <f t="shared" si="4"/>
        <v>110.11210762331839</v>
      </c>
    </row>
    <row r="28" spans="1:8" ht="20.100000000000001" customHeight="1">
      <c r="A28" s="93"/>
      <c r="B28" s="57" t="s">
        <v>212</v>
      </c>
      <c r="C28" s="110"/>
      <c r="D28" s="58">
        <v>211.9</v>
      </c>
      <c r="E28" s="58">
        <v>20</v>
      </c>
      <c r="F28" s="58">
        <v>273.3</v>
      </c>
      <c r="G28" s="78">
        <f t="shared" si="3"/>
        <v>253.3</v>
      </c>
      <c r="H28" s="78">
        <f t="shared" si="4"/>
        <v>1366.5</v>
      </c>
    </row>
    <row r="29" spans="1:8" ht="20.100000000000001" customHeight="1">
      <c r="A29" s="93"/>
      <c r="B29" s="57" t="s">
        <v>213</v>
      </c>
      <c r="C29" s="110"/>
      <c r="D29" s="58"/>
      <c r="E29" s="58">
        <v>35.700000000000003</v>
      </c>
      <c r="F29" s="58">
        <v>55</v>
      </c>
      <c r="G29" s="78">
        <f t="shared" si="3"/>
        <v>19.299999999999997</v>
      </c>
      <c r="H29" s="78">
        <f t="shared" si="4"/>
        <v>154.06162464985994</v>
      </c>
    </row>
    <row r="30" spans="1:8" ht="20.100000000000001" customHeight="1">
      <c r="A30" s="93"/>
      <c r="B30" s="57" t="s">
        <v>214</v>
      </c>
      <c r="C30" s="110"/>
      <c r="D30" s="58">
        <v>14.6</v>
      </c>
      <c r="E30" s="58">
        <v>8.5</v>
      </c>
      <c r="F30" s="58">
        <v>17.2</v>
      </c>
      <c r="G30" s="78">
        <f t="shared" si="3"/>
        <v>8.6999999999999993</v>
      </c>
      <c r="H30" s="78">
        <f t="shared" si="4"/>
        <v>202.35294117647058</v>
      </c>
    </row>
    <row r="31" spans="1:8" ht="20.100000000000001" customHeight="1">
      <c r="A31" s="93"/>
      <c r="B31" s="57" t="s">
        <v>215</v>
      </c>
      <c r="C31" s="110"/>
      <c r="D31" s="58">
        <v>97.2</v>
      </c>
      <c r="E31" s="58"/>
      <c r="F31" s="58">
        <v>239.7</v>
      </c>
      <c r="G31" s="78">
        <f t="shared" si="3"/>
        <v>239.7</v>
      </c>
      <c r="H31" s="175" t="e">
        <f t="shared" si="4"/>
        <v>#DIV/0!</v>
      </c>
    </row>
    <row r="32" spans="1:8" ht="20.100000000000001" customHeight="1">
      <c r="A32" s="93"/>
      <c r="B32" s="57" t="s">
        <v>216</v>
      </c>
      <c r="C32" s="110"/>
      <c r="D32" s="58">
        <v>45.2</v>
      </c>
      <c r="E32" s="58"/>
      <c r="F32" s="58">
        <v>163.80000000000001</v>
      </c>
      <c r="G32" s="78">
        <f t="shared" si="3"/>
        <v>163.80000000000001</v>
      </c>
      <c r="H32" s="175" t="e">
        <f t="shared" si="4"/>
        <v>#DIV/0!</v>
      </c>
    </row>
    <row r="33" spans="1:8" ht="20.100000000000001" customHeight="1">
      <c r="A33" s="93"/>
      <c r="B33" s="57" t="s">
        <v>217</v>
      </c>
      <c r="C33" s="110"/>
      <c r="D33" s="58">
        <v>339.9</v>
      </c>
      <c r="E33" s="58">
        <v>31.4</v>
      </c>
      <c r="F33" s="58">
        <v>1081.0999999999999</v>
      </c>
      <c r="G33" s="78">
        <f t="shared" si="3"/>
        <v>1049.6999999999998</v>
      </c>
      <c r="H33" s="78">
        <f t="shared" si="4"/>
        <v>3442.9936305732481</v>
      </c>
    </row>
    <row r="34" spans="1:8" ht="20.100000000000001" customHeight="1">
      <c r="A34" s="93"/>
      <c r="B34" s="57" t="s">
        <v>218</v>
      </c>
      <c r="C34" s="110"/>
      <c r="D34" s="58"/>
      <c r="E34" s="58">
        <v>8</v>
      </c>
      <c r="F34" s="58"/>
      <c r="G34" s="78">
        <f t="shared" si="3"/>
        <v>-8</v>
      </c>
      <c r="H34" s="78">
        <f t="shared" si="4"/>
        <v>0</v>
      </c>
    </row>
    <row r="35" spans="1:8" ht="31.5" customHeight="1">
      <c r="A35" s="93"/>
      <c r="B35" s="60" t="s">
        <v>219</v>
      </c>
      <c r="C35" s="110"/>
      <c r="D35" s="58"/>
      <c r="E35" s="58"/>
      <c r="F35" s="58">
        <v>54</v>
      </c>
      <c r="G35" s="78">
        <f t="shared" si="3"/>
        <v>54</v>
      </c>
      <c r="H35" s="175" t="e">
        <f t="shared" si="4"/>
        <v>#DIV/0!</v>
      </c>
    </row>
    <row r="36" spans="1:8" ht="20.100000000000001" customHeight="1">
      <c r="A36" s="93"/>
      <c r="B36" s="57" t="s">
        <v>220</v>
      </c>
      <c r="C36" s="110"/>
      <c r="D36" s="58">
        <v>120.8</v>
      </c>
      <c r="E36" s="58"/>
      <c r="F36" s="58">
        <v>162.4</v>
      </c>
      <c r="G36" s="78">
        <f t="shared" si="3"/>
        <v>162.4</v>
      </c>
      <c r="H36" s="175" t="e">
        <f t="shared" si="4"/>
        <v>#DIV/0!</v>
      </c>
    </row>
    <row r="37" spans="1:8" ht="20.100000000000001" customHeight="1">
      <c r="A37" s="93"/>
      <c r="B37" s="57" t="s">
        <v>221</v>
      </c>
      <c r="C37" s="110"/>
      <c r="D37" s="58">
        <v>27749.7</v>
      </c>
      <c r="E37" s="58">
        <v>12275.3</v>
      </c>
      <c r="F37" s="58">
        <v>36284.300000000003</v>
      </c>
      <c r="G37" s="78">
        <f t="shared" si="3"/>
        <v>24009.000000000004</v>
      </c>
      <c r="H37" s="78">
        <f t="shared" si="4"/>
        <v>295.58788787239416</v>
      </c>
    </row>
    <row r="38" spans="1:8" ht="20.100000000000001" customHeight="1">
      <c r="A38" s="93"/>
      <c r="B38" s="57" t="s">
        <v>222</v>
      </c>
      <c r="C38" s="110"/>
      <c r="D38" s="58">
        <v>890.2</v>
      </c>
      <c r="E38" s="58">
        <v>700</v>
      </c>
      <c r="F38" s="58">
        <v>843.8</v>
      </c>
      <c r="G38" s="78">
        <f t="shared" si="3"/>
        <v>143.79999999999995</v>
      </c>
      <c r="H38" s="78">
        <f t="shared" si="4"/>
        <v>120.54285714285713</v>
      </c>
    </row>
    <row r="39" spans="1:8" ht="20.100000000000001" customHeight="1">
      <c r="A39" s="93"/>
      <c r="B39" s="57" t="s">
        <v>223</v>
      </c>
      <c r="C39" s="110"/>
      <c r="D39" s="58">
        <v>156.30000000000001</v>
      </c>
      <c r="E39" s="58">
        <v>136.4</v>
      </c>
      <c r="F39" s="58">
        <v>338.2</v>
      </c>
      <c r="G39" s="78">
        <f t="shared" si="3"/>
        <v>201.79999999999998</v>
      </c>
      <c r="H39" s="78">
        <f t="shared" si="4"/>
        <v>247.94721407624633</v>
      </c>
    </row>
    <row r="40" spans="1:8" ht="20.100000000000001" customHeight="1">
      <c r="A40" s="93"/>
      <c r="B40" s="57" t="s">
        <v>224</v>
      </c>
      <c r="C40" s="110"/>
      <c r="D40" s="58">
        <v>1477.9</v>
      </c>
      <c r="E40" s="58">
        <v>2810.4</v>
      </c>
      <c r="F40" s="58">
        <v>3108.3</v>
      </c>
      <c r="G40" s="78">
        <f t="shared" si="3"/>
        <v>297.90000000000009</v>
      </c>
      <c r="H40" s="78">
        <f t="shared" si="4"/>
        <v>110.59991460290351</v>
      </c>
    </row>
    <row r="41" spans="1:8" ht="20.100000000000001" customHeight="1">
      <c r="A41" s="93"/>
      <c r="B41" s="57" t="s">
        <v>225</v>
      </c>
      <c r="C41" s="110"/>
      <c r="D41" s="58">
        <v>315.5</v>
      </c>
      <c r="E41" s="58">
        <v>440.2</v>
      </c>
      <c r="F41" s="58">
        <v>337.5</v>
      </c>
      <c r="G41" s="78">
        <f t="shared" si="3"/>
        <v>-102.69999999999999</v>
      </c>
      <c r="H41" s="78">
        <f t="shared" si="4"/>
        <v>76.669695592912319</v>
      </c>
    </row>
    <row r="42" spans="1:8" ht="20.100000000000001" customHeight="1">
      <c r="A42" s="93"/>
      <c r="B42" s="57" t="s">
        <v>226</v>
      </c>
      <c r="C42" s="110"/>
      <c r="D42" s="58">
        <v>1762.2</v>
      </c>
      <c r="E42" s="58">
        <v>2841.7</v>
      </c>
      <c r="F42" s="58">
        <v>2325.3000000000002</v>
      </c>
      <c r="G42" s="78">
        <f t="shared" si="3"/>
        <v>-516.39999999999964</v>
      </c>
      <c r="H42" s="78">
        <f t="shared" si="4"/>
        <v>81.827779146285678</v>
      </c>
    </row>
    <row r="43" spans="1:8" ht="20.100000000000001" customHeight="1">
      <c r="A43" s="93"/>
      <c r="B43" s="57" t="s">
        <v>227</v>
      </c>
      <c r="C43" s="110"/>
      <c r="D43" s="58">
        <v>123.8</v>
      </c>
      <c r="E43" s="58">
        <v>238.9</v>
      </c>
      <c r="F43" s="58">
        <v>132.69999999999999</v>
      </c>
      <c r="G43" s="78">
        <f t="shared" si="3"/>
        <v>-106.20000000000002</v>
      </c>
      <c r="H43" s="78">
        <f t="shared" si="4"/>
        <v>55.546253662620337</v>
      </c>
    </row>
    <row r="44" spans="1:8" ht="20.100000000000001" customHeight="1">
      <c r="A44" s="93"/>
      <c r="B44" s="57" t="s">
        <v>228</v>
      </c>
      <c r="C44" s="110"/>
      <c r="D44" s="58"/>
      <c r="E44" s="58"/>
      <c r="F44" s="58">
        <v>0.7</v>
      </c>
      <c r="G44" s="78">
        <f t="shared" si="3"/>
        <v>0.7</v>
      </c>
      <c r="H44" s="175" t="e">
        <f t="shared" si="4"/>
        <v>#DIV/0!</v>
      </c>
    </row>
    <row r="45" spans="1:8" ht="20.100000000000001" customHeight="1">
      <c r="A45" s="327" t="s">
        <v>125</v>
      </c>
      <c r="B45" s="328"/>
      <c r="C45" s="121">
        <v>1015</v>
      </c>
      <c r="D45" s="12">
        <f>SUM(D46:D81)</f>
        <v>2957.9000000000005</v>
      </c>
      <c r="E45" s="12">
        <f t="shared" ref="E45:F45" si="8">SUM(E46:E81)</f>
        <v>2501</v>
      </c>
      <c r="F45" s="12">
        <f t="shared" si="8"/>
        <v>4664.3</v>
      </c>
      <c r="G45" s="62">
        <f t="shared" si="3"/>
        <v>2163.3000000000002</v>
      </c>
      <c r="H45" s="62">
        <f t="shared" si="4"/>
        <v>186.49740103958416</v>
      </c>
    </row>
    <row r="46" spans="1:8" ht="36.75" customHeight="1">
      <c r="A46" s="93"/>
      <c r="B46" s="67" t="s">
        <v>229</v>
      </c>
      <c r="C46" s="63"/>
      <c r="D46" s="58">
        <v>75.400000000000006</v>
      </c>
      <c r="E46" s="58">
        <v>17.5</v>
      </c>
      <c r="F46" s="58">
        <v>51.7</v>
      </c>
      <c r="G46" s="78">
        <f t="shared" si="3"/>
        <v>34.200000000000003</v>
      </c>
      <c r="H46" s="78">
        <f t="shared" si="4"/>
        <v>295.42857142857144</v>
      </c>
    </row>
    <row r="47" spans="1:8" ht="51" customHeight="1">
      <c r="A47" s="93"/>
      <c r="B47" s="68" t="s">
        <v>230</v>
      </c>
      <c r="C47" s="63"/>
      <c r="D47" s="58">
        <v>4.3</v>
      </c>
      <c r="E47" s="58">
        <v>9.8000000000000007</v>
      </c>
      <c r="F47" s="58">
        <v>6.9</v>
      </c>
      <c r="G47" s="78">
        <f t="shared" si="3"/>
        <v>-2.9000000000000004</v>
      </c>
      <c r="H47" s="78">
        <f t="shared" si="4"/>
        <v>70.408163265306129</v>
      </c>
    </row>
    <row r="48" spans="1:8" ht="20.25" customHeight="1">
      <c r="A48" s="93"/>
      <c r="B48" s="68" t="s">
        <v>231</v>
      </c>
      <c r="C48" s="110"/>
      <c r="D48" s="58">
        <v>855</v>
      </c>
      <c r="E48" s="58">
        <v>755</v>
      </c>
      <c r="F48" s="58"/>
      <c r="G48" s="78">
        <f t="shared" si="3"/>
        <v>-755</v>
      </c>
      <c r="H48" s="78">
        <f t="shared" si="4"/>
        <v>0</v>
      </c>
    </row>
    <row r="49" spans="1:8" ht="40.5" customHeight="1">
      <c r="A49" s="93"/>
      <c r="B49" s="60" t="s">
        <v>232</v>
      </c>
      <c r="C49" s="110"/>
      <c r="D49" s="58"/>
      <c r="E49" s="58"/>
      <c r="F49" s="58"/>
      <c r="G49" s="78">
        <f t="shared" si="3"/>
        <v>0</v>
      </c>
      <c r="H49" s="175" t="e">
        <f t="shared" si="4"/>
        <v>#DIV/0!</v>
      </c>
    </row>
    <row r="50" spans="1:8" ht="20.25" customHeight="1">
      <c r="A50" s="93"/>
      <c r="B50" s="68" t="s">
        <v>233</v>
      </c>
      <c r="C50" s="110"/>
      <c r="D50" s="58">
        <v>20</v>
      </c>
      <c r="E50" s="58">
        <v>40.4</v>
      </c>
      <c r="F50" s="58">
        <v>40.4</v>
      </c>
      <c r="G50" s="78">
        <f t="shared" si="3"/>
        <v>0</v>
      </c>
      <c r="H50" s="78">
        <f t="shared" si="4"/>
        <v>100</v>
      </c>
    </row>
    <row r="51" spans="1:8" ht="21.75" customHeight="1">
      <c r="A51" s="93"/>
      <c r="B51" s="68" t="s">
        <v>234</v>
      </c>
      <c r="C51" s="110"/>
      <c r="D51" s="58">
        <v>7.8</v>
      </c>
      <c r="E51" s="58">
        <v>13.2</v>
      </c>
      <c r="F51" s="58">
        <v>13.2</v>
      </c>
      <c r="G51" s="78">
        <f t="shared" si="3"/>
        <v>0</v>
      </c>
      <c r="H51" s="78">
        <f t="shared" si="4"/>
        <v>100</v>
      </c>
    </row>
    <row r="52" spans="1:8" ht="35.25" customHeight="1">
      <c r="A52" s="93"/>
      <c r="B52" s="68" t="s">
        <v>235</v>
      </c>
      <c r="C52" s="63"/>
      <c r="D52" s="58">
        <v>271.2</v>
      </c>
      <c r="E52" s="58">
        <v>300</v>
      </c>
      <c r="F52" s="58">
        <v>697.3</v>
      </c>
      <c r="G52" s="78">
        <f t="shared" si="3"/>
        <v>397.29999999999995</v>
      </c>
      <c r="H52" s="78">
        <f t="shared" si="4"/>
        <v>232.43333333333331</v>
      </c>
    </row>
    <row r="53" spans="1:8" ht="20.100000000000001" customHeight="1">
      <c r="A53" s="93"/>
      <c r="B53" s="68" t="s">
        <v>236</v>
      </c>
      <c r="C53" s="63"/>
      <c r="D53" s="58"/>
      <c r="E53" s="58">
        <v>46.5</v>
      </c>
      <c r="F53" s="58"/>
      <c r="G53" s="78">
        <f t="shared" si="3"/>
        <v>-46.5</v>
      </c>
      <c r="H53" s="78">
        <f t="shared" si="4"/>
        <v>0</v>
      </c>
    </row>
    <row r="54" spans="1:8" ht="20.100000000000001" customHeight="1">
      <c r="A54" s="93"/>
      <c r="B54" s="68" t="s">
        <v>237</v>
      </c>
      <c r="C54" s="63"/>
      <c r="D54" s="58">
        <v>38.799999999999997</v>
      </c>
      <c r="E54" s="58">
        <v>41.7</v>
      </c>
      <c r="F54" s="58">
        <v>43.5</v>
      </c>
      <c r="G54" s="78">
        <f t="shared" si="3"/>
        <v>1.7999999999999972</v>
      </c>
      <c r="H54" s="78">
        <f t="shared" si="4"/>
        <v>104.31654676258992</v>
      </c>
    </row>
    <row r="55" spans="1:8" ht="20.100000000000001" customHeight="1">
      <c r="A55" s="93"/>
      <c r="B55" s="68" t="s">
        <v>238</v>
      </c>
      <c r="C55" s="110"/>
      <c r="D55" s="58">
        <v>6.9</v>
      </c>
      <c r="E55" s="58">
        <v>7.6</v>
      </c>
      <c r="F55" s="58">
        <v>8.3000000000000007</v>
      </c>
      <c r="G55" s="78">
        <f t="shared" si="3"/>
        <v>0.70000000000000107</v>
      </c>
      <c r="H55" s="78">
        <f t="shared" si="4"/>
        <v>109.21052631578949</v>
      </c>
    </row>
    <row r="56" spans="1:8" ht="20.100000000000001" customHeight="1">
      <c r="A56" s="93"/>
      <c r="B56" s="68" t="s">
        <v>239</v>
      </c>
      <c r="C56" s="110"/>
      <c r="D56" s="58">
        <v>3.8</v>
      </c>
      <c r="E56" s="58">
        <v>5</v>
      </c>
      <c r="F56" s="58">
        <v>5.3</v>
      </c>
      <c r="G56" s="78">
        <f t="shared" si="3"/>
        <v>0.29999999999999982</v>
      </c>
      <c r="H56" s="78">
        <f t="shared" si="4"/>
        <v>106</v>
      </c>
    </row>
    <row r="57" spans="1:8" ht="20.100000000000001" customHeight="1">
      <c r="A57" s="93"/>
      <c r="B57" s="68" t="s">
        <v>240</v>
      </c>
      <c r="C57" s="110"/>
      <c r="D57" s="58">
        <v>14.9</v>
      </c>
      <c r="E57" s="58">
        <v>19.7</v>
      </c>
      <c r="F57" s="58">
        <v>26.5</v>
      </c>
      <c r="G57" s="78">
        <f t="shared" si="3"/>
        <v>6.8000000000000007</v>
      </c>
      <c r="H57" s="78">
        <f t="shared" si="4"/>
        <v>134.51776649746193</v>
      </c>
    </row>
    <row r="58" spans="1:8" ht="20.100000000000001" customHeight="1">
      <c r="A58" s="93"/>
      <c r="B58" s="68" t="s">
        <v>241</v>
      </c>
      <c r="C58" s="110"/>
      <c r="D58" s="58"/>
      <c r="E58" s="58"/>
      <c r="F58" s="58"/>
      <c r="G58" s="78">
        <f t="shared" si="3"/>
        <v>0</v>
      </c>
      <c r="H58" s="175" t="e">
        <f t="shared" si="4"/>
        <v>#DIV/0!</v>
      </c>
    </row>
    <row r="59" spans="1:8" ht="20.100000000000001" customHeight="1">
      <c r="A59" s="93"/>
      <c r="B59" s="68" t="s">
        <v>242</v>
      </c>
      <c r="C59" s="110"/>
      <c r="D59" s="58">
        <v>23.4</v>
      </c>
      <c r="E59" s="58">
        <v>19.100000000000001</v>
      </c>
      <c r="F59" s="58">
        <v>31.8</v>
      </c>
      <c r="G59" s="78">
        <f t="shared" si="3"/>
        <v>12.7</v>
      </c>
      <c r="H59" s="78">
        <f t="shared" si="4"/>
        <v>166.49214659685862</v>
      </c>
    </row>
    <row r="60" spans="1:8" ht="20.100000000000001" customHeight="1">
      <c r="A60" s="93"/>
      <c r="B60" s="68" t="s">
        <v>243</v>
      </c>
      <c r="C60" s="110"/>
      <c r="D60" s="58">
        <v>8.6999999999999993</v>
      </c>
      <c r="E60" s="58">
        <v>4.7</v>
      </c>
      <c r="F60" s="58">
        <v>43.2</v>
      </c>
      <c r="G60" s="78">
        <f t="shared" si="3"/>
        <v>38.5</v>
      </c>
      <c r="H60" s="78">
        <f t="shared" si="4"/>
        <v>919.14893617021289</v>
      </c>
    </row>
    <row r="61" spans="1:8" ht="20.100000000000001" customHeight="1">
      <c r="A61" s="93"/>
      <c r="B61" s="68" t="s">
        <v>244</v>
      </c>
      <c r="C61" s="110"/>
      <c r="D61" s="58"/>
      <c r="E61" s="58"/>
      <c r="F61" s="58"/>
      <c r="G61" s="78">
        <f t="shared" si="3"/>
        <v>0</v>
      </c>
      <c r="H61" s="175" t="e">
        <f t="shared" si="4"/>
        <v>#DIV/0!</v>
      </c>
    </row>
    <row r="62" spans="1:8" ht="20.100000000000001" customHeight="1">
      <c r="A62" s="93"/>
      <c r="B62" s="68" t="s">
        <v>245</v>
      </c>
      <c r="C62" s="110"/>
      <c r="D62" s="58">
        <v>26</v>
      </c>
      <c r="E62" s="58">
        <v>30</v>
      </c>
      <c r="F62" s="58">
        <v>17.8</v>
      </c>
      <c r="G62" s="78">
        <f t="shared" si="3"/>
        <v>-12.2</v>
      </c>
      <c r="H62" s="78">
        <f t="shared" si="4"/>
        <v>59.333333333333336</v>
      </c>
    </row>
    <row r="63" spans="1:8" ht="50.25" customHeight="1">
      <c r="A63" s="93"/>
      <c r="B63" s="69" t="s">
        <v>246</v>
      </c>
      <c r="C63" s="63"/>
      <c r="D63" s="58">
        <v>90.5</v>
      </c>
      <c r="E63" s="58">
        <v>75.900000000000006</v>
      </c>
      <c r="F63" s="58">
        <v>248.6</v>
      </c>
      <c r="G63" s="78">
        <f t="shared" si="3"/>
        <v>172.7</v>
      </c>
      <c r="H63" s="78">
        <f t="shared" si="4"/>
        <v>327.53623188405794</v>
      </c>
    </row>
    <row r="64" spans="1:8" ht="20.100000000000001" customHeight="1">
      <c r="A64" s="93"/>
      <c r="B64" s="68" t="s">
        <v>247</v>
      </c>
      <c r="C64" s="110"/>
      <c r="D64" s="58">
        <v>9.4</v>
      </c>
      <c r="E64" s="58">
        <v>1.4</v>
      </c>
      <c r="F64" s="58">
        <v>0.3</v>
      </c>
      <c r="G64" s="78">
        <f t="shared" si="3"/>
        <v>-1.0999999999999999</v>
      </c>
      <c r="H64" s="78">
        <f t="shared" si="4"/>
        <v>21.428571428571431</v>
      </c>
    </row>
    <row r="65" spans="1:8" ht="20.100000000000001" customHeight="1">
      <c r="A65" s="93"/>
      <c r="B65" s="68" t="s">
        <v>248</v>
      </c>
      <c r="C65" s="110"/>
      <c r="D65" s="58"/>
      <c r="E65" s="58">
        <v>6.7</v>
      </c>
      <c r="F65" s="58">
        <v>38.6</v>
      </c>
      <c r="G65" s="78">
        <f t="shared" si="3"/>
        <v>31.900000000000002</v>
      </c>
      <c r="H65" s="78">
        <f t="shared" si="4"/>
        <v>576.11940298507466</v>
      </c>
    </row>
    <row r="66" spans="1:8" ht="20.100000000000001" customHeight="1">
      <c r="A66" s="93"/>
      <c r="B66" s="68" t="s">
        <v>249</v>
      </c>
      <c r="C66" s="110"/>
      <c r="D66" s="58">
        <v>1.1000000000000001</v>
      </c>
      <c r="E66" s="58">
        <v>1.2</v>
      </c>
      <c r="F66" s="58">
        <v>1</v>
      </c>
      <c r="G66" s="78">
        <f t="shared" si="3"/>
        <v>-0.19999999999999996</v>
      </c>
      <c r="H66" s="78">
        <f t="shared" si="4"/>
        <v>83.333333333333343</v>
      </c>
    </row>
    <row r="67" spans="1:8" ht="20.100000000000001" customHeight="1">
      <c r="A67" s="93"/>
      <c r="B67" s="68" t="s">
        <v>250</v>
      </c>
      <c r="C67" s="110"/>
      <c r="D67" s="58"/>
      <c r="E67" s="58">
        <v>6</v>
      </c>
      <c r="F67" s="58">
        <v>49.6</v>
      </c>
      <c r="G67" s="78">
        <f t="shared" si="3"/>
        <v>43.6</v>
      </c>
      <c r="H67" s="78">
        <f t="shared" si="4"/>
        <v>826.66666666666674</v>
      </c>
    </row>
    <row r="68" spans="1:8" ht="35.25" customHeight="1">
      <c r="A68" s="93"/>
      <c r="B68" s="68" t="s">
        <v>251</v>
      </c>
      <c r="C68" s="110"/>
      <c r="D68" s="58"/>
      <c r="E68" s="58">
        <v>109.3</v>
      </c>
      <c r="F68" s="58">
        <v>96.9</v>
      </c>
      <c r="G68" s="78">
        <f t="shared" si="3"/>
        <v>-12.399999999999991</v>
      </c>
      <c r="H68" s="78">
        <f t="shared" si="4"/>
        <v>88.655077767612084</v>
      </c>
    </row>
    <row r="69" spans="1:8" ht="20.25" customHeight="1">
      <c r="A69" s="93"/>
      <c r="B69" s="60" t="s">
        <v>252</v>
      </c>
      <c r="C69" s="110"/>
      <c r="D69" s="58"/>
      <c r="E69" s="58"/>
      <c r="F69" s="58">
        <v>35</v>
      </c>
      <c r="G69" s="78">
        <f t="shared" si="3"/>
        <v>35</v>
      </c>
      <c r="H69" s="175" t="e">
        <f t="shared" si="4"/>
        <v>#DIV/0!</v>
      </c>
    </row>
    <row r="70" spans="1:8" ht="35.25" customHeight="1">
      <c r="A70" s="93"/>
      <c r="B70" s="68" t="s">
        <v>253</v>
      </c>
      <c r="C70" s="111"/>
      <c r="D70" s="58">
        <v>0.5</v>
      </c>
      <c r="E70" s="58"/>
      <c r="F70" s="58"/>
      <c r="G70" s="78">
        <f t="shared" si="3"/>
        <v>0</v>
      </c>
      <c r="H70" s="175" t="e">
        <f t="shared" si="4"/>
        <v>#DIV/0!</v>
      </c>
    </row>
    <row r="71" spans="1:8" ht="35.25" customHeight="1">
      <c r="A71" s="93"/>
      <c r="B71" s="68" t="s">
        <v>254</v>
      </c>
      <c r="C71" s="111"/>
      <c r="D71" s="58">
        <v>715.4</v>
      </c>
      <c r="E71" s="58">
        <v>382.1</v>
      </c>
      <c r="F71" s="58"/>
      <c r="G71" s="78">
        <f t="shared" si="3"/>
        <v>-382.1</v>
      </c>
      <c r="H71" s="78">
        <f t="shared" si="4"/>
        <v>0</v>
      </c>
    </row>
    <row r="72" spans="1:8" ht="20.100000000000001" customHeight="1">
      <c r="A72" s="93"/>
      <c r="B72" s="74" t="s">
        <v>255</v>
      </c>
      <c r="C72" s="111"/>
      <c r="D72" s="58">
        <v>784.8</v>
      </c>
      <c r="E72" s="58"/>
      <c r="F72" s="58"/>
      <c r="G72" s="78">
        <f t="shared" si="3"/>
        <v>0</v>
      </c>
      <c r="H72" s="175" t="e">
        <f t="shared" si="4"/>
        <v>#DIV/0!</v>
      </c>
    </row>
    <row r="73" spans="1:8" ht="20.100000000000001" customHeight="1">
      <c r="A73" s="93"/>
      <c r="B73" s="60" t="s">
        <v>231</v>
      </c>
      <c r="C73" s="111"/>
      <c r="D73" s="58"/>
      <c r="E73" s="58"/>
      <c r="F73" s="58">
        <v>1342.4</v>
      </c>
      <c r="G73" s="78">
        <f t="shared" si="3"/>
        <v>1342.4</v>
      </c>
      <c r="H73" s="175" t="e">
        <f t="shared" si="4"/>
        <v>#DIV/0!</v>
      </c>
    </row>
    <row r="74" spans="1:8" ht="20.100000000000001" customHeight="1">
      <c r="A74" s="93"/>
      <c r="B74" s="68" t="s">
        <v>256</v>
      </c>
      <c r="C74" s="111"/>
      <c r="D74" s="58"/>
      <c r="E74" s="58">
        <v>597.6</v>
      </c>
      <c r="F74" s="58">
        <v>598.20000000000005</v>
      </c>
      <c r="G74" s="78">
        <f t="shared" si="3"/>
        <v>0.60000000000002274</v>
      </c>
      <c r="H74" s="78">
        <f t="shared" si="4"/>
        <v>100.10040160642571</v>
      </c>
    </row>
    <row r="75" spans="1:8" ht="48.75" customHeight="1">
      <c r="A75" s="93"/>
      <c r="B75" s="68" t="s">
        <v>257</v>
      </c>
      <c r="C75" s="59"/>
      <c r="D75" s="58"/>
      <c r="E75" s="58">
        <v>5.6</v>
      </c>
      <c r="F75" s="58">
        <v>4.9000000000000004</v>
      </c>
      <c r="G75" s="78">
        <f t="shared" si="3"/>
        <v>-0.69999999999999929</v>
      </c>
      <c r="H75" s="78">
        <f t="shared" si="4"/>
        <v>87.500000000000014</v>
      </c>
    </row>
    <row r="76" spans="1:8" ht="35.25" customHeight="1">
      <c r="A76" s="93"/>
      <c r="B76" s="68" t="s">
        <v>258</v>
      </c>
      <c r="C76" s="59"/>
      <c r="D76" s="58"/>
      <c r="E76" s="58">
        <v>5</v>
      </c>
      <c r="F76" s="58">
        <v>4.9000000000000004</v>
      </c>
      <c r="G76" s="78">
        <f t="shared" si="3"/>
        <v>-9.9999999999999645E-2</v>
      </c>
      <c r="H76" s="78">
        <f t="shared" si="4"/>
        <v>98.000000000000014</v>
      </c>
    </row>
    <row r="77" spans="1:8" ht="48" customHeight="1">
      <c r="A77" s="93"/>
      <c r="B77" s="60" t="s">
        <v>259</v>
      </c>
      <c r="C77" s="70"/>
      <c r="D77" s="71"/>
      <c r="E77" s="71"/>
      <c r="F77" s="71">
        <v>53.2</v>
      </c>
      <c r="G77" s="78">
        <f t="shared" si="3"/>
        <v>53.2</v>
      </c>
      <c r="H77" s="175" t="e">
        <f t="shared" si="4"/>
        <v>#DIV/0!</v>
      </c>
    </row>
    <row r="78" spans="1:8" ht="20.100000000000001" customHeight="1">
      <c r="A78" s="93"/>
      <c r="B78" s="60" t="s">
        <v>260</v>
      </c>
      <c r="C78" s="70"/>
      <c r="D78" s="71"/>
      <c r="E78" s="71"/>
      <c r="F78" s="71">
        <v>589.20000000000005</v>
      </c>
      <c r="G78" s="78">
        <f t="shared" si="3"/>
        <v>589.20000000000005</v>
      </c>
      <c r="H78" s="175" t="e">
        <f t="shared" si="4"/>
        <v>#DIV/0!</v>
      </c>
    </row>
    <row r="79" spans="1:8" ht="20.100000000000001" customHeight="1">
      <c r="A79" s="93"/>
      <c r="B79" s="60" t="s">
        <v>261</v>
      </c>
      <c r="C79" s="72"/>
      <c r="D79" s="71"/>
      <c r="E79" s="71"/>
      <c r="F79" s="73">
        <v>417.6</v>
      </c>
      <c r="G79" s="78">
        <f t="shared" si="3"/>
        <v>417.6</v>
      </c>
      <c r="H79" s="175" t="e">
        <f t="shared" si="4"/>
        <v>#DIV/0!</v>
      </c>
    </row>
    <row r="80" spans="1:8" ht="20.100000000000001" customHeight="1">
      <c r="A80" s="93"/>
      <c r="B80" s="60" t="s">
        <v>262</v>
      </c>
      <c r="C80" s="72"/>
      <c r="D80" s="71"/>
      <c r="E80" s="71"/>
      <c r="F80" s="73">
        <v>49</v>
      </c>
      <c r="G80" s="78">
        <f t="shared" si="3"/>
        <v>49</v>
      </c>
      <c r="H80" s="175" t="e">
        <f t="shared" si="4"/>
        <v>#DIV/0!</v>
      </c>
    </row>
    <row r="81" spans="1:8" ht="20.100000000000001" customHeight="1">
      <c r="A81" s="93"/>
      <c r="B81" s="60" t="s">
        <v>263</v>
      </c>
      <c r="C81" s="70"/>
      <c r="D81" s="71"/>
      <c r="E81" s="71"/>
      <c r="F81" s="71">
        <v>149</v>
      </c>
      <c r="G81" s="78">
        <f t="shared" si="3"/>
        <v>149</v>
      </c>
      <c r="H81" s="175" t="e">
        <f t="shared" si="4"/>
        <v>#DIV/0!</v>
      </c>
    </row>
    <row r="82" spans="1:8" s="112" customFormat="1" ht="20.100000000000001" customHeight="1">
      <c r="A82" s="322" t="s">
        <v>126</v>
      </c>
      <c r="B82" s="323"/>
      <c r="C82" s="122"/>
      <c r="D82" s="12"/>
      <c r="E82" s="12"/>
      <c r="F82" s="12"/>
      <c r="G82" s="62"/>
      <c r="H82" s="62"/>
    </row>
    <row r="83" spans="1:8" s="112" customFormat="1" ht="20.100000000000001" customHeight="1">
      <c r="A83" s="327" t="s">
        <v>161</v>
      </c>
      <c r="B83" s="328"/>
      <c r="C83" s="121">
        <v>1021</v>
      </c>
      <c r="D83" s="12">
        <f>D84+D85+D86+D87+D88+D89+D90</f>
        <v>33</v>
      </c>
      <c r="E83" s="12">
        <f t="shared" ref="E83:F83" si="9">E84+E85+E86+E87+E88+E89+E90</f>
        <v>129.19999999999999</v>
      </c>
      <c r="F83" s="12">
        <f t="shared" si="9"/>
        <v>77.599999999999994</v>
      </c>
      <c r="G83" s="62">
        <f t="shared" si="3"/>
        <v>-51.599999999999994</v>
      </c>
      <c r="H83" s="62">
        <f t="shared" si="4"/>
        <v>60.061919504643967</v>
      </c>
    </row>
    <row r="84" spans="1:8" s="112" customFormat="1" ht="32.25" customHeight="1">
      <c r="A84" s="93"/>
      <c r="B84" s="57" t="s">
        <v>264</v>
      </c>
      <c r="C84" s="65"/>
      <c r="D84" s="58">
        <v>2.5</v>
      </c>
      <c r="E84" s="58">
        <v>27</v>
      </c>
      <c r="F84" s="58">
        <v>39.700000000000003</v>
      </c>
      <c r="G84" s="78">
        <f t="shared" si="3"/>
        <v>12.700000000000003</v>
      </c>
      <c r="H84" s="78">
        <f t="shared" si="4"/>
        <v>147.03703703703707</v>
      </c>
    </row>
    <row r="85" spans="1:8" s="112" customFormat="1" ht="20.100000000000001" customHeight="1">
      <c r="A85" s="93"/>
      <c r="B85" s="57" t="s">
        <v>212</v>
      </c>
      <c r="C85" s="65"/>
      <c r="D85" s="58">
        <v>0</v>
      </c>
      <c r="E85" s="58">
        <v>17</v>
      </c>
      <c r="F85" s="58"/>
      <c r="G85" s="78">
        <f t="shared" si="3"/>
        <v>-17</v>
      </c>
      <c r="H85" s="78">
        <f t="shared" si="4"/>
        <v>0</v>
      </c>
    </row>
    <row r="86" spans="1:8" s="112" customFormat="1" ht="20.100000000000001" customHeight="1">
      <c r="A86" s="93"/>
      <c r="B86" s="57" t="s">
        <v>215</v>
      </c>
      <c r="C86" s="65"/>
      <c r="D86" s="58">
        <v>0</v>
      </c>
      <c r="E86" s="58"/>
      <c r="F86" s="58"/>
      <c r="G86" s="78">
        <f t="shared" si="3"/>
        <v>0</v>
      </c>
      <c r="H86" s="175" t="e">
        <f t="shared" si="4"/>
        <v>#DIV/0!</v>
      </c>
    </row>
    <row r="87" spans="1:8" s="112" customFormat="1" ht="20.100000000000001" customHeight="1">
      <c r="A87" s="93"/>
      <c r="B87" s="57" t="s">
        <v>265</v>
      </c>
      <c r="C87" s="65"/>
      <c r="D87" s="58">
        <v>0</v>
      </c>
      <c r="E87" s="58">
        <v>41.9</v>
      </c>
      <c r="F87" s="58">
        <v>5.5</v>
      </c>
      <c r="G87" s="78">
        <f t="shared" si="3"/>
        <v>-36.4</v>
      </c>
      <c r="H87" s="78">
        <f t="shared" si="4"/>
        <v>13.126491646778044</v>
      </c>
    </row>
    <row r="88" spans="1:8" s="112" customFormat="1" ht="20.100000000000001" customHeight="1">
      <c r="A88" s="93"/>
      <c r="B88" s="57" t="s">
        <v>213</v>
      </c>
      <c r="C88" s="65"/>
      <c r="D88" s="58">
        <v>6</v>
      </c>
      <c r="E88" s="58"/>
      <c r="F88" s="58">
        <v>7.3</v>
      </c>
      <c r="G88" s="78">
        <f t="shared" si="3"/>
        <v>7.3</v>
      </c>
      <c r="H88" s="175" t="e">
        <f t="shared" si="4"/>
        <v>#DIV/0!</v>
      </c>
    </row>
    <row r="89" spans="1:8" s="112" customFormat="1" ht="20.100000000000001" customHeight="1">
      <c r="A89" s="93"/>
      <c r="B89" s="57" t="s">
        <v>266</v>
      </c>
      <c r="C89" s="65"/>
      <c r="D89" s="58">
        <v>17.3</v>
      </c>
      <c r="E89" s="58">
        <v>5.0999999999999996</v>
      </c>
      <c r="F89" s="58">
        <v>5.0999999999999996</v>
      </c>
      <c r="G89" s="78">
        <f t="shared" si="3"/>
        <v>0</v>
      </c>
      <c r="H89" s="78">
        <f t="shared" si="4"/>
        <v>100</v>
      </c>
    </row>
    <row r="90" spans="1:8" s="112" customFormat="1" ht="20.100000000000001" customHeight="1">
      <c r="A90" s="93"/>
      <c r="B90" s="57" t="s">
        <v>217</v>
      </c>
      <c r="C90" s="65"/>
      <c r="D90" s="58">
        <v>7.2</v>
      </c>
      <c r="E90" s="58">
        <v>38.200000000000003</v>
      </c>
      <c r="F90" s="58">
        <v>20</v>
      </c>
      <c r="G90" s="78">
        <f t="shared" si="3"/>
        <v>-18.200000000000003</v>
      </c>
      <c r="H90" s="78">
        <f t="shared" si="4"/>
        <v>52.356020942408378</v>
      </c>
    </row>
    <row r="91" spans="1:8" s="112" customFormat="1" ht="26.25" customHeight="1">
      <c r="A91" s="322" t="s">
        <v>127</v>
      </c>
      <c r="B91" s="323"/>
      <c r="C91" s="122">
        <v>1025</v>
      </c>
      <c r="D91" s="12">
        <f>SUM(D92:D108)</f>
        <v>434.9</v>
      </c>
      <c r="E91" s="12">
        <f t="shared" ref="E91:F91" si="10">SUM(E92:E108)</f>
        <v>344.49999999999994</v>
      </c>
      <c r="F91" s="12">
        <f t="shared" si="10"/>
        <v>465.29999999999995</v>
      </c>
      <c r="G91" s="62">
        <f t="shared" si="3"/>
        <v>120.80000000000001</v>
      </c>
      <c r="H91" s="62">
        <f t="shared" si="4"/>
        <v>135.06531204644415</v>
      </c>
    </row>
    <row r="92" spans="1:8" s="112" customFormat="1" ht="20.100000000000001" customHeight="1">
      <c r="A92" s="93"/>
      <c r="B92" s="67" t="s">
        <v>267</v>
      </c>
      <c r="C92" s="63"/>
      <c r="D92" s="75"/>
      <c r="E92" s="75"/>
      <c r="F92" s="75">
        <v>17.8</v>
      </c>
      <c r="G92" s="78">
        <f t="shared" si="3"/>
        <v>17.8</v>
      </c>
      <c r="H92" s="175" t="e">
        <f t="shared" si="4"/>
        <v>#DIV/0!</v>
      </c>
    </row>
    <row r="93" spans="1:8" s="112" customFormat="1" ht="20.100000000000001" customHeight="1">
      <c r="A93" s="93"/>
      <c r="B93" s="68" t="s">
        <v>268</v>
      </c>
      <c r="C93" s="65"/>
      <c r="D93" s="58">
        <v>45.2</v>
      </c>
      <c r="E93" s="58">
        <v>69.400000000000006</v>
      </c>
      <c r="F93" s="58">
        <v>66.2</v>
      </c>
      <c r="G93" s="78">
        <f t="shared" si="3"/>
        <v>-3.2000000000000028</v>
      </c>
      <c r="H93" s="78">
        <f t="shared" si="4"/>
        <v>95.389048991354457</v>
      </c>
    </row>
    <row r="94" spans="1:8" s="112" customFormat="1" ht="20.100000000000001" customHeight="1">
      <c r="A94" s="93"/>
      <c r="B94" s="68" t="s">
        <v>269</v>
      </c>
      <c r="C94" s="65"/>
      <c r="D94" s="58">
        <v>95</v>
      </c>
      <c r="E94" s="58">
        <v>106.9</v>
      </c>
      <c r="F94" s="58">
        <v>113.2</v>
      </c>
      <c r="G94" s="78">
        <f t="shared" si="3"/>
        <v>6.2999999999999972</v>
      </c>
      <c r="H94" s="78">
        <f t="shared" si="4"/>
        <v>105.89335827876521</v>
      </c>
    </row>
    <row r="95" spans="1:8" s="112" customFormat="1" ht="20.100000000000001" customHeight="1">
      <c r="A95" s="93"/>
      <c r="B95" s="68" t="s">
        <v>270</v>
      </c>
      <c r="C95" s="65"/>
      <c r="D95" s="58">
        <v>13.5</v>
      </c>
      <c r="E95" s="58">
        <v>49.9</v>
      </c>
      <c r="F95" s="58">
        <v>49.9</v>
      </c>
      <c r="G95" s="78">
        <f t="shared" si="3"/>
        <v>0</v>
      </c>
      <c r="H95" s="78">
        <f t="shared" si="4"/>
        <v>100</v>
      </c>
    </row>
    <row r="96" spans="1:8" s="112" customFormat="1" ht="20.100000000000001" customHeight="1">
      <c r="A96" s="93"/>
      <c r="B96" s="68" t="s">
        <v>271</v>
      </c>
      <c r="C96" s="65"/>
      <c r="D96" s="58">
        <v>48.4</v>
      </c>
      <c r="E96" s="58"/>
      <c r="F96" s="58">
        <v>66.099999999999994</v>
      </c>
      <c r="G96" s="78">
        <f t="shared" si="3"/>
        <v>66.099999999999994</v>
      </c>
      <c r="H96" s="175" t="e">
        <f t="shared" si="4"/>
        <v>#DIV/0!</v>
      </c>
    </row>
    <row r="97" spans="1:8" s="112" customFormat="1" ht="20.100000000000001" customHeight="1">
      <c r="A97" s="93"/>
      <c r="B97" s="57" t="s">
        <v>248</v>
      </c>
      <c r="C97" s="65"/>
      <c r="D97" s="58">
        <v>6.7</v>
      </c>
      <c r="E97" s="58"/>
      <c r="F97" s="58"/>
      <c r="G97" s="78">
        <f t="shared" si="3"/>
        <v>0</v>
      </c>
      <c r="H97" s="175" t="e">
        <f t="shared" si="4"/>
        <v>#DIV/0!</v>
      </c>
    </row>
    <row r="98" spans="1:8" s="112" customFormat="1" ht="20.100000000000001" customHeight="1">
      <c r="A98" s="93"/>
      <c r="B98" s="68" t="s">
        <v>267</v>
      </c>
      <c r="C98" s="65"/>
      <c r="D98" s="58">
        <v>0.5</v>
      </c>
      <c r="E98" s="58"/>
      <c r="F98" s="58"/>
      <c r="G98" s="78">
        <f t="shared" si="3"/>
        <v>0</v>
      </c>
      <c r="H98" s="175" t="e">
        <f t="shared" si="4"/>
        <v>#DIV/0!</v>
      </c>
    </row>
    <row r="99" spans="1:8" s="112" customFormat="1" ht="20.100000000000001" customHeight="1">
      <c r="A99" s="93"/>
      <c r="B99" s="68" t="s">
        <v>224</v>
      </c>
      <c r="C99" s="65"/>
      <c r="D99" s="58">
        <v>26.7</v>
      </c>
      <c r="E99" s="58">
        <v>64.3</v>
      </c>
      <c r="F99" s="58">
        <v>69.7</v>
      </c>
      <c r="G99" s="78">
        <f t="shared" si="3"/>
        <v>5.4000000000000057</v>
      </c>
      <c r="H99" s="78">
        <f t="shared" si="4"/>
        <v>108.398133748056</v>
      </c>
    </row>
    <row r="100" spans="1:8" s="112" customFormat="1" ht="20.100000000000001" customHeight="1">
      <c r="A100" s="93"/>
      <c r="B100" s="68" t="s">
        <v>225</v>
      </c>
      <c r="C100" s="65"/>
      <c r="D100" s="58">
        <v>2.2000000000000002</v>
      </c>
      <c r="E100" s="58">
        <v>5.4</v>
      </c>
      <c r="F100" s="58">
        <v>14.7</v>
      </c>
      <c r="G100" s="78">
        <f t="shared" si="3"/>
        <v>9.2999999999999989</v>
      </c>
      <c r="H100" s="78">
        <f t="shared" si="4"/>
        <v>272.22222222222217</v>
      </c>
    </row>
    <row r="101" spans="1:8" s="112" customFormat="1" ht="20.100000000000001" customHeight="1">
      <c r="A101" s="93"/>
      <c r="B101" s="68" t="s">
        <v>226</v>
      </c>
      <c r="C101" s="65"/>
      <c r="D101" s="58">
        <v>15.9</v>
      </c>
      <c r="E101" s="58">
        <v>36.9</v>
      </c>
      <c r="F101" s="58">
        <v>39.9</v>
      </c>
      <c r="G101" s="78">
        <f t="shared" si="3"/>
        <v>3</v>
      </c>
      <c r="H101" s="78">
        <f t="shared" si="4"/>
        <v>108.130081300813</v>
      </c>
    </row>
    <row r="102" spans="1:8" s="112" customFormat="1" ht="20.100000000000001" customHeight="1">
      <c r="A102" s="93"/>
      <c r="B102" s="68" t="s">
        <v>227</v>
      </c>
      <c r="C102" s="65"/>
      <c r="D102" s="58">
        <v>1.5</v>
      </c>
      <c r="E102" s="58">
        <v>3.7</v>
      </c>
      <c r="F102" s="58">
        <v>2.1</v>
      </c>
      <c r="G102" s="78">
        <f t="shared" si="3"/>
        <v>-1.6</v>
      </c>
      <c r="H102" s="78">
        <f t="shared" si="4"/>
        <v>56.756756756756758</v>
      </c>
    </row>
    <row r="103" spans="1:8" s="112" customFormat="1" ht="20.100000000000001" customHeight="1">
      <c r="A103" s="93"/>
      <c r="B103" s="68" t="s">
        <v>326</v>
      </c>
      <c r="C103" s="65"/>
      <c r="D103" s="58">
        <v>65.8</v>
      </c>
      <c r="E103" s="58"/>
      <c r="F103" s="58"/>
      <c r="G103" s="78">
        <f t="shared" si="3"/>
        <v>0</v>
      </c>
      <c r="H103" s="175" t="e">
        <f t="shared" si="4"/>
        <v>#DIV/0!</v>
      </c>
    </row>
    <row r="104" spans="1:8" s="112" customFormat="1" ht="36.75" customHeight="1">
      <c r="A104" s="93"/>
      <c r="B104" s="68" t="s">
        <v>258</v>
      </c>
      <c r="C104" s="65"/>
      <c r="D104" s="58">
        <v>7.5</v>
      </c>
      <c r="E104" s="58"/>
      <c r="F104" s="58"/>
      <c r="G104" s="78">
        <f t="shared" si="3"/>
        <v>0</v>
      </c>
      <c r="H104" s="175" t="e">
        <f t="shared" si="4"/>
        <v>#DIV/0!</v>
      </c>
    </row>
    <row r="105" spans="1:8" s="112" customFormat="1" ht="33" customHeight="1">
      <c r="A105" s="93"/>
      <c r="B105" s="68" t="s">
        <v>272</v>
      </c>
      <c r="C105" s="65"/>
      <c r="D105" s="58">
        <v>5.3</v>
      </c>
      <c r="E105" s="58">
        <v>5.7</v>
      </c>
      <c r="F105" s="58">
        <v>5</v>
      </c>
      <c r="G105" s="78">
        <f t="shared" si="3"/>
        <v>-0.70000000000000018</v>
      </c>
      <c r="H105" s="78">
        <f t="shared" si="4"/>
        <v>87.719298245614027</v>
      </c>
    </row>
    <row r="106" spans="1:8" s="112" customFormat="1" ht="20.100000000000001" customHeight="1">
      <c r="A106" s="93"/>
      <c r="B106" s="68" t="s">
        <v>74</v>
      </c>
      <c r="C106" s="65"/>
      <c r="D106" s="58"/>
      <c r="E106" s="58">
        <v>0.3</v>
      </c>
      <c r="F106" s="58">
        <v>0.3</v>
      </c>
      <c r="G106" s="78">
        <f t="shared" si="3"/>
        <v>0</v>
      </c>
      <c r="H106" s="78">
        <f t="shared" si="4"/>
        <v>100</v>
      </c>
    </row>
    <row r="107" spans="1:8" s="112" customFormat="1" ht="20.100000000000001" customHeight="1">
      <c r="A107" s="93"/>
      <c r="B107" s="68" t="s">
        <v>273</v>
      </c>
      <c r="C107" s="65"/>
      <c r="D107" s="58">
        <v>100.7</v>
      </c>
      <c r="E107" s="58"/>
      <c r="F107" s="58">
        <v>20.399999999999999</v>
      </c>
      <c r="G107" s="78">
        <f t="shared" si="3"/>
        <v>20.399999999999999</v>
      </c>
      <c r="H107" s="175" t="e">
        <f t="shared" si="4"/>
        <v>#DIV/0!</v>
      </c>
    </row>
    <row r="108" spans="1:8" s="112" customFormat="1" ht="20.100000000000001" customHeight="1">
      <c r="A108" s="93"/>
      <c r="B108" s="57" t="s">
        <v>267</v>
      </c>
      <c r="C108" s="65"/>
      <c r="D108" s="58"/>
      <c r="E108" s="58">
        <v>2</v>
      </c>
      <c r="F108" s="58"/>
      <c r="G108" s="78">
        <f t="shared" si="3"/>
        <v>-2</v>
      </c>
      <c r="H108" s="78">
        <f t="shared" si="4"/>
        <v>0</v>
      </c>
    </row>
    <row r="109" spans="1:8" s="112" customFormat="1" ht="20.100000000000001" customHeight="1">
      <c r="A109" s="322" t="s">
        <v>137</v>
      </c>
      <c r="B109" s="323"/>
      <c r="C109" s="122">
        <v>1035</v>
      </c>
      <c r="D109" s="12">
        <f>D110+D111+D112</f>
        <v>532</v>
      </c>
      <c r="E109" s="12">
        <f t="shared" ref="E109:F109" si="11">E110+E111+E112</f>
        <v>447</v>
      </c>
      <c r="F109" s="12">
        <f t="shared" si="11"/>
        <v>471.2</v>
      </c>
      <c r="G109" s="62">
        <f t="shared" si="3"/>
        <v>24.199999999999989</v>
      </c>
      <c r="H109" s="62">
        <f t="shared" si="4"/>
        <v>105.41387024608501</v>
      </c>
    </row>
    <row r="110" spans="1:8" s="112" customFormat="1" ht="20.100000000000001" customHeight="1">
      <c r="A110" s="92"/>
      <c r="B110" s="68" t="s">
        <v>274</v>
      </c>
      <c r="C110" s="113"/>
      <c r="D110" s="58">
        <v>177.2</v>
      </c>
      <c r="E110" s="58">
        <v>190</v>
      </c>
      <c r="F110" s="58">
        <v>238.7</v>
      </c>
      <c r="G110" s="78">
        <f t="shared" si="3"/>
        <v>48.699999999999989</v>
      </c>
      <c r="H110" s="78">
        <f t="shared" si="4"/>
        <v>125.63157894736841</v>
      </c>
    </row>
    <row r="111" spans="1:8" s="112" customFormat="1" ht="20.100000000000001" customHeight="1">
      <c r="A111" s="92"/>
      <c r="B111" s="68" t="s">
        <v>275</v>
      </c>
      <c r="C111" s="113"/>
      <c r="D111" s="58">
        <v>205.6</v>
      </c>
      <c r="E111" s="58">
        <v>257</v>
      </c>
      <c r="F111" s="58">
        <v>232.5</v>
      </c>
      <c r="G111" s="78">
        <f t="shared" si="3"/>
        <v>-24.5</v>
      </c>
      <c r="H111" s="78">
        <f t="shared" si="4"/>
        <v>90.466926070038909</v>
      </c>
    </row>
    <row r="112" spans="1:8" s="112" customFormat="1" ht="20.100000000000001" customHeight="1">
      <c r="A112" s="114"/>
      <c r="B112" s="68" t="s">
        <v>276</v>
      </c>
      <c r="C112" s="113"/>
      <c r="D112" s="58">
        <v>149.19999999999999</v>
      </c>
      <c r="E112" s="58"/>
      <c r="F112" s="58"/>
      <c r="G112" s="78">
        <f t="shared" si="3"/>
        <v>0</v>
      </c>
      <c r="H112" s="175" t="e">
        <f t="shared" si="4"/>
        <v>#DIV/0!</v>
      </c>
    </row>
    <row r="113" spans="2:8">
      <c r="B113" s="16"/>
      <c r="C113" s="123"/>
      <c r="D113" s="18"/>
      <c r="E113" s="19"/>
      <c r="F113" s="19"/>
    </row>
    <row r="114" spans="2:8" ht="75.75" customHeight="1">
      <c r="B114" s="329" t="s">
        <v>277</v>
      </c>
      <c r="C114" s="329"/>
      <c r="D114" s="333" t="s">
        <v>174</v>
      </c>
      <c r="E114" s="333"/>
      <c r="F114" s="94"/>
      <c r="G114" s="330" t="s">
        <v>471</v>
      </c>
      <c r="H114" s="331"/>
    </row>
    <row r="115" spans="2:8">
      <c r="B115" s="76" t="s">
        <v>92</v>
      </c>
      <c r="C115" s="124"/>
      <c r="D115" s="334" t="s">
        <v>106</v>
      </c>
      <c r="E115" s="334"/>
      <c r="F115" s="115"/>
      <c r="G115" s="332" t="s">
        <v>18</v>
      </c>
      <c r="H115" s="332"/>
    </row>
    <row r="116" spans="2:8">
      <c r="B116" s="16"/>
      <c r="C116" s="123"/>
      <c r="D116" s="18"/>
      <c r="E116" s="19"/>
      <c r="F116" s="19"/>
    </row>
    <row r="117" spans="2:8">
      <c r="B117" s="16"/>
      <c r="C117" s="123"/>
      <c r="D117" s="18"/>
      <c r="E117" s="19"/>
      <c r="F117" s="19"/>
    </row>
    <row r="118" spans="2:8">
      <c r="B118" s="16"/>
      <c r="C118" s="123"/>
      <c r="D118" s="18"/>
      <c r="E118" s="19"/>
      <c r="F118" s="19"/>
    </row>
    <row r="119" spans="2:8">
      <c r="B119" s="16"/>
      <c r="C119" s="123"/>
      <c r="D119" s="18"/>
      <c r="E119" s="19"/>
      <c r="F119" s="19"/>
    </row>
    <row r="120" spans="2:8">
      <c r="B120" s="16"/>
      <c r="C120" s="123"/>
      <c r="D120" s="18"/>
      <c r="E120" s="19"/>
      <c r="F120" s="19"/>
    </row>
    <row r="121" spans="2:8">
      <c r="B121" s="16"/>
      <c r="C121" s="123"/>
      <c r="D121" s="18"/>
      <c r="E121" s="19"/>
      <c r="F121" s="19"/>
    </row>
    <row r="122" spans="2:8">
      <c r="B122" s="16"/>
      <c r="C122" s="123"/>
      <c r="D122" s="18"/>
      <c r="E122" s="19"/>
      <c r="F122" s="19"/>
    </row>
    <row r="123" spans="2:8">
      <c r="B123" s="16"/>
      <c r="C123" s="123"/>
      <c r="D123" s="18"/>
      <c r="E123" s="19"/>
      <c r="F123" s="19"/>
    </row>
    <row r="124" spans="2:8">
      <c r="B124" s="16"/>
      <c r="C124" s="123"/>
      <c r="D124" s="18"/>
      <c r="E124" s="19"/>
      <c r="F124" s="19"/>
    </row>
    <row r="125" spans="2:8">
      <c r="B125" s="16"/>
      <c r="C125" s="123"/>
      <c r="D125" s="18"/>
      <c r="E125" s="19"/>
      <c r="F125" s="19"/>
    </row>
    <row r="126" spans="2:8">
      <c r="B126" s="16"/>
      <c r="C126" s="123"/>
      <c r="D126" s="18"/>
      <c r="E126" s="19"/>
      <c r="F126" s="19"/>
    </row>
    <row r="127" spans="2:8">
      <c r="B127" s="16"/>
      <c r="C127" s="123"/>
      <c r="D127" s="18"/>
      <c r="E127" s="19"/>
      <c r="F127" s="19"/>
    </row>
    <row r="128" spans="2:8">
      <c r="B128" s="16"/>
      <c r="C128" s="123"/>
      <c r="D128" s="18"/>
      <c r="E128" s="19"/>
      <c r="F128" s="19"/>
    </row>
    <row r="129" spans="2:6">
      <c r="B129" s="16"/>
      <c r="C129" s="123"/>
      <c r="D129" s="18"/>
      <c r="E129" s="19"/>
      <c r="F129" s="19"/>
    </row>
    <row r="130" spans="2:6">
      <c r="B130" s="16"/>
      <c r="C130" s="123"/>
      <c r="D130" s="18"/>
      <c r="E130" s="19"/>
      <c r="F130" s="19"/>
    </row>
    <row r="131" spans="2:6">
      <c r="B131" s="16"/>
      <c r="C131" s="123"/>
      <c r="D131" s="18"/>
      <c r="E131" s="19"/>
      <c r="F131" s="19"/>
    </row>
    <row r="132" spans="2:6">
      <c r="B132" s="16"/>
      <c r="C132" s="123"/>
      <c r="D132" s="18"/>
      <c r="E132" s="19"/>
      <c r="F132" s="19"/>
    </row>
    <row r="133" spans="2:6">
      <c r="B133" s="16"/>
      <c r="C133" s="123"/>
      <c r="D133" s="18"/>
      <c r="E133" s="19"/>
      <c r="F133" s="19"/>
    </row>
    <row r="134" spans="2:6">
      <c r="B134" s="16"/>
      <c r="C134" s="123"/>
      <c r="D134" s="18"/>
      <c r="E134" s="19"/>
      <c r="F134" s="19"/>
    </row>
    <row r="135" spans="2:6">
      <c r="B135" s="16"/>
      <c r="C135" s="123"/>
      <c r="D135" s="18"/>
      <c r="E135" s="19"/>
      <c r="F135" s="19"/>
    </row>
    <row r="136" spans="2:6">
      <c r="B136" s="16"/>
      <c r="C136" s="123"/>
      <c r="D136" s="18"/>
      <c r="E136" s="19"/>
      <c r="F136" s="19"/>
    </row>
    <row r="137" spans="2:6">
      <c r="B137" s="16"/>
      <c r="C137" s="123"/>
      <c r="D137" s="18"/>
      <c r="E137" s="19"/>
      <c r="F137" s="19"/>
    </row>
    <row r="138" spans="2:6">
      <c r="B138" s="16"/>
      <c r="C138" s="123"/>
      <c r="D138" s="18"/>
      <c r="E138" s="19"/>
      <c r="F138" s="19"/>
    </row>
    <row r="139" spans="2:6">
      <c r="B139" s="16"/>
      <c r="C139" s="123"/>
      <c r="D139" s="18"/>
      <c r="E139" s="19"/>
      <c r="F139" s="19"/>
    </row>
    <row r="140" spans="2:6">
      <c r="B140" s="16"/>
      <c r="C140" s="123"/>
      <c r="D140" s="18"/>
      <c r="E140" s="19"/>
      <c r="F140" s="19"/>
    </row>
    <row r="141" spans="2:6">
      <c r="B141" s="16"/>
      <c r="C141" s="123"/>
      <c r="D141" s="18"/>
      <c r="E141" s="19"/>
      <c r="F141" s="19"/>
    </row>
    <row r="142" spans="2:6">
      <c r="B142" s="16"/>
      <c r="C142" s="123"/>
      <c r="D142" s="18"/>
      <c r="E142" s="19"/>
      <c r="F142" s="19"/>
    </row>
    <row r="143" spans="2:6">
      <c r="B143" s="16"/>
      <c r="C143" s="123"/>
      <c r="D143" s="18"/>
      <c r="E143" s="19"/>
      <c r="F143" s="19"/>
    </row>
    <row r="144" spans="2:6">
      <c r="B144" s="16"/>
      <c r="C144" s="123"/>
      <c r="D144" s="18"/>
      <c r="E144" s="19"/>
      <c r="F144" s="19"/>
    </row>
    <row r="145" spans="2:6">
      <c r="B145" s="16"/>
      <c r="C145" s="123"/>
      <c r="D145" s="18"/>
      <c r="E145" s="19"/>
      <c r="F145" s="19"/>
    </row>
    <row r="146" spans="2:6">
      <c r="B146" s="16"/>
      <c r="C146" s="123"/>
      <c r="D146" s="18"/>
      <c r="E146" s="19"/>
      <c r="F146" s="19"/>
    </row>
    <row r="147" spans="2:6">
      <c r="B147" s="16"/>
      <c r="D147" s="26"/>
      <c r="E147" s="27"/>
      <c r="F147" s="27"/>
    </row>
    <row r="148" spans="2:6">
      <c r="B148" s="28"/>
      <c r="D148" s="26"/>
      <c r="E148" s="27"/>
      <c r="F148" s="27"/>
    </row>
    <row r="149" spans="2:6">
      <c r="B149" s="28"/>
      <c r="D149" s="26"/>
      <c r="E149" s="27"/>
      <c r="F149" s="27"/>
    </row>
    <row r="150" spans="2:6">
      <c r="B150" s="28"/>
      <c r="D150" s="26"/>
      <c r="E150" s="27"/>
      <c r="F150" s="27"/>
    </row>
    <row r="151" spans="2:6">
      <c r="B151" s="28"/>
      <c r="D151" s="26"/>
      <c r="E151" s="27"/>
      <c r="F151" s="27"/>
    </row>
    <row r="152" spans="2:6">
      <c r="B152" s="28"/>
      <c r="D152" s="26"/>
      <c r="E152" s="27"/>
      <c r="F152" s="27"/>
    </row>
    <row r="153" spans="2:6">
      <c r="B153" s="28"/>
      <c r="D153" s="26"/>
      <c r="E153" s="27"/>
      <c r="F153" s="27"/>
    </row>
    <row r="154" spans="2:6">
      <c r="B154" s="28"/>
      <c r="D154" s="26"/>
      <c r="E154" s="27"/>
      <c r="F154" s="27"/>
    </row>
    <row r="155" spans="2:6">
      <c r="B155" s="28"/>
      <c r="D155" s="26"/>
      <c r="E155" s="27"/>
      <c r="F155" s="27"/>
    </row>
    <row r="156" spans="2:6">
      <c r="B156" s="28"/>
      <c r="D156" s="26"/>
      <c r="E156" s="27"/>
      <c r="F156" s="27"/>
    </row>
    <row r="157" spans="2:6">
      <c r="B157" s="28"/>
      <c r="D157" s="26"/>
      <c r="E157" s="27"/>
      <c r="F157" s="27"/>
    </row>
    <row r="158" spans="2:6">
      <c r="B158" s="28"/>
      <c r="D158" s="26"/>
      <c r="E158" s="27"/>
      <c r="F158" s="27"/>
    </row>
    <row r="159" spans="2:6">
      <c r="B159" s="28"/>
      <c r="D159" s="26"/>
      <c r="E159" s="27"/>
      <c r="F159" s="27"/>
    </row>
    <row r="160" spans="2:6">
      <c r="B160" s="28"/>
      <c r="D160" s="26"/>
      <c r="E160" s="27"/>
      <c r="F160" s="27"/>
    </row>
    <row r="161" spans="2:6">
      <c r="B161" s="28"/>
      <c r="D161" s="26"/>
      <c r="E161" s="27"/>
      <c r="F161" s="27"/>
    </row>
    <row r="162" spans="2:6">
      <c r="B162" s="28"/>
      <c r="D162" s="26"/>
      <c r="E162" s="27"/>
      <c r="F162" s="27"/>
    </row>
    <row r="163" spans="2:6">
      <c r="B163" s="28"/>
      <c r="D163" s="26"/>
      <c r="E163" s="27"/>
      <c r="F163" s="27"/>
    </row>
    <row r="164" spans="2:6">
      <c r="B164" s="28"/>
      <c r="D164" s="26"/>
      <c r="E164" s="27"/>
      <c r="F164" s="27"/>
    </row>
    <row r="165" spans="2:6">
      <c r="B165" s="28"/>
      <c r="D165" s="26"/>
      <c r="E165" s="27"/>
      <c r="F165" s="27"/>
    </row>
    <row r="166" spans="2:6">
      <c r="B166" s="28"/>
      <c r="D166" s="26"/>
      <c r="E166" s="27"/>
      <c r="F166" s="27"/>
    </row>
    <row r="167" spans="2:6">
      <c r="B167" s="28"/>
      <c r="D167" s="26"/>
      <c r="E167" s="27"/>
      <c r="F167" s="27"/>
    </row>
    <row r="168" spans="2:6">
      <c r="B168" s="28"/>
      <c r="D168" s="26"/>
      <c r="E168" s="27"/>
      <c r="F168" s="27"/>
    </row>
    <row r="169" spans="2:6">
      <c r="B169" s="28"/>
      <c r="D169" s="26"/>
      <c r="E169" s="27"/>
      <c r="F169" s="27"/>
    </row>
    <row r="170" spans="2:6">
      <c r="B170" s="28"/>
    </row>
  </sheetData>
  <mergeCells count="19">
    <mergeCell ref="B114:C114"/>
    <mergeCell ref="G114:H114"/>
    <mergeCell ref="G115:H115"/>
    <mergeCell ref="D114:E114"/>
    <mergeCell ref="D115:E115"/>
    <mergeCell ref="A20:B20"/>
    <mergeCell ref="A18:B18"/>
    <mergeCell ref="A109:B109"/>
    <mergeCell ref="A1:H1"/>
    <mergeCell ref="A23:B23"/>
    <mergeCell ref="A24:B24"/>
    <mergeCell ref="A25:B25"/>
    <mergeCell ref="A45:B45"/>
    <mergeCell ref="A82:B82"/>
    <mergeCell ref="A83:B83"/>
    <mergeCell ref="A91:B91"/>
    <mergeCell ref="A5:B5"/>
    <mergeCell ref="A6:B6"/>
    <mergeCell ref="A10:B10"/>
  </mergeCells>
  <pageMargins left="0.59055118110236227" right="0.59055118110236227" top="0.78740157480314965" bottom="0.19685039370078741" header="0.31496062992125984" footer="0.31496062992125984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N496"/>
  <sheetViews>
    <sheetView view="pageBreakPreview" topLeftCell="A25" zoomScale="70" zoomScaleNormal="70" zoomScaleSheetLayoutView="70" workbookViewId="0">
      <selection activeCell="B10" sqref="B10"/>
    </sheetView>
  </sheetViews>
  <sheetFormatPr defaultRowHeight="18.75"/>
  <cols>
    <col min="1" max="1" width="9.140625" style="23"/>
    <col min="2" max="2" width="61.85546875" style="23" customWidth="1"/>
    <col min="3" max="3" width="8.28515625" style="174" customWidth="1"/>
    <col min="4" max="4" width="13.85546875" style="174" customWidth="1"/>
    <col min="5" max="5" width="13.42578125" style="174" customWidth="1"/>
    <col min="6" max="6" width="14.5703125" style="174" customWidth="1"/>
    <col min="7" max="7" width="12.85546875" style="23" customWidth="1"/>
    <col min="8" max="8" width="11.42578125" style="23" customWidth="1"/>
    <col min="9" max="10" width="9.140625" style="23"/>
    <col min="11" max="11" width="12.85546875" style="23" customWidth="1"/>
    <col min="12" max="13" width="18.7109375" style="23" customWidth="1"/>
    <col min="14" max="14" width="19.5703125" style="23" customWidth="1"/>
    <col min="15" max="16384" width="9.140625" style="23"/>
  </cols>
  <sheetData>
    <row r="1" spans="1:14" ht="56.25" customHeight="1">
      <c r="B1" s="337" t="s">
        <v>180</v>
      </c>
      <c r="C1" s="337"/>
      <c r="D1" s="337"/>
      <c r="E1" s="337"/>
      <c r="F1" s="337"/>
      <c r="G1" s="337"/>
      <c r="H1" s="337"/>
    </row>
    <row r="2" spans="1:14">
      <c r="B2" s="236"/>
      <c r="C2" s="237"/>
      <c r="D2" s="236"/>
      <c r="E2" s="236"/>
      <c r="F2" s="236"/>
      <c r="H2" s="23" t="s">
        <v>105</v>
      </c>
    </row>
    <row r="3" spans="1:14" ht="51.75" customHeight="1">
      <c r="A3" s="238" t="s">
        <v>9</v>
      </c>
      <c r="B3" s="238" t="s">
        <v>31</v>
      </c>
      <c r="C3" s="239" t="s">
        <v>5</v>
      </c>
      <c r="D3" s="239" t="s">
        <v>185</v>
      </c>
      <c r="E3" s="239" t="s">
        <v>188</v>
      </c>
      <c r="F3" s="239" t="s">
        <v>189</v>
      </c>
      <c r="G3" s="193" t="s">
        <v>167</v>
      </c>
      <c r="H3" s="193" t="s">
        <v>169</v>
      </c>
    </row>
    <row r="4" spans="1:14" s="242" customFormat="1" ht="19.5" customHeight="1">
      <c r="A4" s="189">
        <v>1</v>
      </c>
      <c r="B4" s="240">
        <v>2</v>
      </c>
      <c r="C4" s="193">
        <v>3</v>
      </c>
      <c r="D4" s="241">
        <v>4</v>
      </c>
      <c r="E4" s="241">
        <v>5</v>
      </c>
      <c r="F4" s="241">
        <v>6</v>
      </c>
      <c r="G4" s="240">
        <v>7</v>
      </c>
      <c r="H4" s="240">
        <v>8</v>
      </c>
    </row>
    <row r="5" spans="1:14" ht="30.75" customHeight="1">
      <c r="A5" s="338" t="s">
        <v>128</v>
      </c>
      <c r="B5" s="339"/>
      <c r="C5" s="193"/>
      <c r="D5" s="12">
        <f>SUM(D6,D90,D118,D125,D169,D176,D188,D203,D211,D236,D245,D256,D261,D266)</f>
        <v>125370.09999999999</v>
      </c>
      <c r="E5" s="222">
        <f>SUM(E6,E90,E118,E125,E169,E176,E188,E203,E211,E236,E245,E256,E261,E266)</f>
        <v>141450.70000000001</v>
      </c>
      <c r="F5" s="356">
        <f>SUM(F6,F90,F118,F125,F169,F176,F188,F203,F211,F236,F245,F256,F261,F266)</f>
        <v>167274</v>
      </c>
      <c r="G5" s="244">
        <f>F5-E5</f>
        <v>25823.299999999988</v>
      </c>
      <c r="H5" s="244">
        <f>(F5/E5)*100</f>
        <v>118.25604256465326</v>
      </c>
    </row>
    <row r="6" spans="1:14" ht="39" customHeight="1">
      <c r="A6" s="186" t="s">
        <v>129</v>
      </c>
      <c r="B6" s="243" t="s">
        <v>181</v>
      </c>
      <c r="C6" s="186"/>
      <c r="D6" s="12">
        <f>D8+D51+D84</f>
        <v>78557.400000000009</v>
      </c>
      <c r="E6" s="12">
        <f>E8+E51+E84</f>
        <v>122977.8</v>
      </c>
      <c r="F6" s="12">
        <f>F8+F51+F84</f>
        <v>141488.6</v>
      </c>
      <c r="G6" s="244">
        <f>F6-E6</f>
        <v>18510.800000000003</v>
      </c>
      <c r="H6" s="244">
        <f>(F6/E6)*100</f>
        <v>115.0521476233922</v>
      </c>
    </row>
    <row r="7" spans="1:14" ht="24.75" customHeight="1">
      <c r="A7" s="189"/>
      <c r="B7" s="161" t="s">
        <v>130</v>
      </c>
      <c r="C7" s="193"/>
      <c r="D7" s="13"/>
      <c r="E7" s="13"/>
      <c r="F7" s="13"/>
      <c r="G7" s="244"/>
      <c r="H7" s="244"/>
    </row>
    <row r="8" spans="1:14" ht="41.25" customHeight="1">
      <c r="A8" s="155" t="s">
        <v>131</v>
      </c>
      <c r="B8" s="179" t="s">
        <v>134</v>
      </c>
      <c r="C8" s="186">
        <v>1010</v>
      </c>
      <c r="D8" s="12">
        <f>D9+D22+D23+D24+D25</f>
        <v>72226.600000000006</v>
      </c>
      <c r="E8" s="12">
        <f t="shared" ref="E8:F8" si="0">E9+E22+E23+E24+E25</f>
        <v>112026.6</v>
      </c>
      <c r="F8" s="12">
        <f t="shared" si="0"/>
        <v>129666</v>
      </c>
      <c r="G8" s="244">
        <f t="shared" ref="G8" si="1">F8-E8</f>
        <v>17639.399999999994</v>
      </c>
      <c r="H8" s="244">
        <f t="shared" ref="H8" si="2">(F8/E8)*100</f>
        <v>115.74572467610371</v>
      </c>
      <c r="L8" s="245">
        <f>L9+L16+L23</f>
        <v>125370.09999999998</v>
      </c>
      <c r="M8" s="245">
        <f t="shared" ref="M8:N8" si="3">M9+M16+M23</f>
        <v>141450.70000000001</v>
      </c>
      <c r="N8" s="245">
        <f t="shared" si="3"/>
        <v>167274</v>
      </c>
    </row>
    <row r="9" spans="1:14" ht="24.75" customHeight="1">
      <c r="A9" s="246" t="s">
        <v>278</v>
      </c>
      <c r="B9" s="167" t="s">
        <v>161</v>
      </c>
      <c r="C9" s="170">
        <v>1011</v>
      </c>
      <c r="D9" s="247">
        <f>SUM(D10:D21)</f>
        <v>15050.6</v>
      </c>
      <c r="E9" s="247">
        <f>SUM(E10:E21)</f>
        <v>11633.9</v>
      </c>
      <c r="F9" s="247">
        <f>SUM(F10:F21)</f>
        <v>31590.2</v>
      </c>
      <c r="G9" s="248">
        <f t="shared" ref="G9:G99" si="4">F9-E9</f>
        <v>19956.300000000003</v>
      </c>
      <c r="H9" s="248">
        <f t="shared" ref="H9:H99" si="5">(F9/E9)*100</f>
        <v>271.53577046390296</v>
      </c>
      <c r="K9" s="249">
        <v>1010</v>
      </c>
      <c r="L9" s="48">
        <f>SUM(D8,D92,D120,D127,D171,D178,D190,D205,D213,D238,D247,D258,D263,D268)</f>
        <v>117489.29999999997</v>
      </c>
      <c r="M9" s="249">
        <f t="shared" ref="M9:N9" si="6">SUM(E8,E92,E120,E127,E171,E178,E190,E205,E213,E238,E247,E258,E263,E268)</f>
        <v>130370.20000000001</v>
      </c>
      <c r="N9" s="249">
        <f t="shared" si="6"/>
        <v>153503.4</v>
      </c>
    </row>
    <row r="10" spans="1:14" ht="41.25" customHeight="1">
      <c r="A10" s="250"/>
      <c r="B10" s="164" t="s">
        <v>279</v>
      </c>
      <c r="C10" s="163"/>
      <c r="D10" s="190">
        <v>105.2</v>
      </c>
      <c r="E10" s="190">
        <v>198.9</v>
      </c>
      <c r="F10" s="190">
        <v>132.80000000000001</v>
      </c>
      <c r="G10" s="154">
        <f t="shared" si="4"/>
        <v>-66.099999999999994</v>
      </c>
      <c r="H10" s="154">
        <f t="shared" si="5"/>
        <v>66.767219708396183</v>
      </c>
      <c r="K10" s="249">
        <v>1011</v>
      </c>
      <c r="L10" s="52">
        <f>SUM(D9,D93,D121,D128,D172,D179,D191,D206,D214,D239,D248,D264,)</f>
        <v>34390.700000000004</v>
      </c>
      <c r="M10" s="23">
        <f t="shared" ref="M10:N10" si="7">SUM(E9,E93,E121,E128,E172,E179,E191,E206,E214,E239,E248,E264,)</f>
        <v>20191.399999999998</v>
      </c>
      <c r="N10" s="23">
        <f t="shared" si="7"/>
        <v>46041.200000000004</v>
      </c>
    </row>
    <row r="11" spans="1:14" ht="41.25" customHeight="1">
      <c r="A11" s="250"/>
      <c r="B11" s="81" t="s">
        <v>541</v>
      </c>
      <c r="C11" s="163"/>
      <c r="D11" s="190"/>
      <c r="E11" s="190">
        <v>131.69999999999999</v>
      </c>
      <c r="F11" s="190">
        <v>172.8</v>
      </c>
      <c r="G11" s="154">
        <f t="shared" si="4"/>
        <v>41.100000000000023</v>
      </c>
      <c r="H11" s="154">
        <f t="shared" si="5"/>
        <v>131.20728929384967</v>
      </c>
      <c r="K11" s="249">
        <v>1012</v>
      </c>
      <c r="L11" s="52">
        <f>SUM(D22,D103,D135,D199,D259,)</f>
        <v>62984.399999999994</v>
      </c>
      <c r="M11" s="23">
        <f t="shared" ref="M11:N11" si="8">SUM(E22,E103,E135,E199,E259,)</f>
        <v>84959.9</v>
      </c>
      <c r="N11" s="23">
        <f t="shared" si="8"/>
        <v>81666.5</v>
      </c>
    </row>
    <row r="12" spans="1:14" ht="24" customHeight="1">
      <c r="A12" s="250"/>
      <c r="B12" s="81" t="s">
        <v>212</v>
      </c>
      <c r="C12" s="163"/>
      <c r="D12" s="190"/>
      <c r="E12" s="190">
        <v>20</v>
      </c>
      <c r="F12" s="190"/>
      <c r="G12" s="154">
        <f t="shared" si="4"/>
        <v>-20</v>
      </c>
      <c r="H12" s="154">
        <f t="shared" si="5"/>
        <v>0</v>
      </c>
      <c r="K12" s="249">
        <v>1013</v>
      </c>
      <c r="L12" s="52">
        <f>SUM(D23,D104,D136,D200,D260)</f>
        <v>13740.8</v>
      </c>
      <c r="M12" s="23">
        <f t="shared" ref="M12:N12" si="9">SUM(E23,E104,E136,E200,E260)</f>
        <v>18717.899999999998</v>
      </c>
      <c r="N12" s="23">
        <f t="shared" si="9"/>
        <v>17935.799999999996</v>
      </c>
    </row>
    <row r="13" spans="1:14" ht="21.75" customHeight="1">
      <c r="A13" s="250"/>
      <c r="B13" s="81" t="s">
        <v>213</v>
      </c>
      <c r="C13" s="163"/>
      <c r="D13" s="190"/>
      <c r="E13" s="190">
        <v>35.700000000000003</v>
      </c>
      <c r="F13" s="190">
        <v>55</v>
      </c>
      <c r="G13" s="154">
        <f t="shared" si="4"/>
        <v>19.299999999999997</v>
      </c>
      <c r="H13" s="154">
        <f t="shared" si="5"/>
        <v>154.06162464985994</v>
      </c>
      <c r="K13" s="249">
        <v>1014</v>
      </c>
      <c r="L13" s="52">
        <f>SUM(D24,D105,D269)</f>
        <v>3415.5</v>
      </c>
      <c r="M13" s="23">
        <f t="shared" ref="M13:N13" si="10">SUM(E24,E105,E269)</f>
        <v>4000</v>
      </c>
      <c r="N13" s="23">
        <f t="shared" si="10"/>
        <v>3195.6</v>
      </c>
    </row>
    <row r="14" spans="1:14" ht="24" customHeight="1">
      <c r="A14" s="250"/>
      <c r="B14" s="81" t="s">
        <v>214</v>
      </c>
      <c r="C14" s="163"/>
      <c r="D14" s="190"/>
      <c r="E14" s="190">
        <v>8.5</v>
      </c>
      <c r="F14" s="190">
        <f>5.5+0.6</f>
        <v>6.1</v>
      </c>
      <c r="G14" s="154">
        <f t="shared" si="4"/>
        <v>-2.4000000000000004</v>
      </c>
      <c r="H14" s="154">
        <f t="shared" si="5"/>
        <v>71.764705882352942</v>
      </c>
      <c r="K14" s="249">
        <v>1015</v>
      </c>
      <c r="L14" s="52">
        <f>SUM(D25,D106,D201,D224,D137,)</f>
        <v>2957.8999999999996</v>
      </c>
      <c r="M14" s="23">
        <f t="shared" ref="M14:N14" si="11">SUM(E25,E106,E201,E224,E137,)</f>
        <v>2501</v>
      </c>
      <c r="N14" s="23">
        <f t="shared" si="11"/>
        <v>4664.3</v>
      </c>
    </row>
    <row r="15" spans="1:14" ht="20.100000000000001" customHeight="1">
      <c r="A15" s="250"/>
      <c r="B15" s="81" t="s">
        <v>217</v>
      </c>
      <c r="C15" s="163"/>
      <c r="D15" s="190"/>
      <c r="E15" s="190">
        <v>31</v>
      </c>
      <c r="F15" s="190">
        <f>3.4+2+6.1+10.8+1.8+1.3+10.5+1.1+6.5+4.1</f>
        <v>47.600000000000009</v>
      </c>
      <c r="G15" s="154">
        <f t="shared" si="4"/>
        <v>16.600000000000009</v>
      </c>
      <c r="H15" s="154">
        <f t="shared" si="5"/>
        <v>153.54838709677423</v>
      </c>
      <c r="K15" s="249"/>
    </row>
    <row r="16" spans="1:14" ht="20.100000000000001" customHeight="1">
      <c r="A16" s="250"/>
      <c r="B16" s="81" t="s">
        <v>216</v>
      </c>
      <c r="C16" s="163"/>
      <c r="D16" s="190"/>
      <c r="E16" s="190"/>
      <c r="F16" s="190">
        <v>2.6</v>
      </c>
      <c r="G16" s="154">
        <f t="shared" si="4"/>
        <v>2.6</v>
      </c>
      <c r="H16" s="235" t="e">
        <f t="shared" si="5"/>
        <v>#DIV/0!</v>
      </c>
      <c r="K16" s="249">
        <v>1020</v>
      </c>
      <c r="L16" s="48">
        <f>SUM(D51,D111,D152,D185,D230,D242,D251,)</f>
        <v>7348.8000000000011</v>
      </c>
      <c r="M16" s="48">
        <f>SUM(E51,E111,E152,E185,E230,E242,E251,E208)</f>
        <v>7730.6999999999989</v>
      </c>
      <c r="N16" s="249">
        <f t="shared" ref="N16" si="12">SUM(F51,F111,F152,F185,F230,F242,F251,)</f>
        <v>7697.6</v>
      </c>
    </row>
    <row r="17" spans="1:14" ht="20.100000000000001" customHeight="1">
      <c r="A17" s="250"/>
      <c r="B17" s="81" t="s">
        <v>218</v>
      </c>
      <c r="C17" s="163"/>
      <c r="D17" s="190"/>
      <c r="E17" s="190">
        <v>8</v>
      </c>
      <c r="F17" s="190"/>
      <c r="G17" s="154">
        <f t="shared" si="4"/>
        <v>-8</v>
      </c>
      <c r="H17" s="154">
        <f t="shared" si="5"/>
        <v>0</v>
      </c>
      <c r="K17" s="249">
        <v>1021</v>
      </c>
      <c r="L17" s="52">
        <f>SUM(D52,D153,D209,)</f>
        <v>33</v>
      </c>
      <c r="M17" s="52">
        <f>SUM(E52,E153,E209,)</f>
        <v>129.19999999999999</v>
      </c>
      <c r="N17" s="23">
        <f t="shared" ref="N17" si="13">SUM(F52,F153,F209,)</f>
        <v>77.599999999999994</v>
      </c>
    </row>
    <row r="18" spans="1:14" ht="39.75" customHeight="1">
      <c r="A18" s="250"/>
      <c r="B18" s="81" t="s">
        <v>219</v>
      </c>
      <c r="C18" s="163"/>
      <c r="D18" s="190"/>
      <c r="E18" s="190"/>
      <c r="F18" s="190">
        <v>54</v>
      </c>
      <c r="G18" s="154">
        <f t="shared" si="4"/>
        <v>54</v>
      </c>
      <c r="H18" s="235" t="e">
        <f t="shared" si="5"/>
        <v>#DIV/0!</v>
      </c>
      <c r="K18" s="249">
        <v>1022</v>
      </c>
      <c r="L18" s="52">
        <f>SUM(D59,D156,)</f>
        <v>5645.5</v>
      </c>
      <c r="M18" s="23">
        <f t="shared" ref="M18:N18" si="14">SUM(E59,E156,)</f>
        <v>5949.4</v>
      </c>
      <c r="N18" s="23">
        <f t="shared" si="14"/>
        <v>5946.3</v>
      </c>
    </row>
    <row r="19" spans="1:14" ht="20.100000000000001" customHeight="1">
      <c r="A19" s="250"/>
      <c r="B19" s="81" t="s">
        <v>220</v>
      </c>
      <c r="C19" s="163"/>
      <c r="D19" s="190"/>
      <c r="E19" s="190"/>
      <c r="F19" s="190">
        <v>146.9</v>
      </c>
      <c r="G19" s="154">
        <f t="shared" si="4"/>
        <v>146.9</v>
      </c>
      <c r="H19" s="235" t="e">
        <f t="shared" si="5"/>
        <v>#DIV/0!</v>
      </c>
      <c r="K19" s="249">
        <v>1023</v>
      </c>
      <c r="L19" s="52">
        <f>SUM(D60,D157,)</f>
        <v>1235.4000000000001</v>
      </c>
      <c r="M19" s="23">
        <f t="shared" ref="M19:N19" si="15">SUM(E60,E157,)</f>
        <v>1307.5999999999999</v>
      </c>
      <c r="N19" s="23">
        <f t="shared" si="15"/>
        <v>1208.4000000000001</v>
      </c>
    </row>
    <row r="20" spans="1:14" ht="20.100000000000001" customHeight="1">
      <c r="A20" s="250"/>
      <c r="B20" s="81" t="s">
        <v>221</v>
      </c>
      <c r="C20" s="163"/>
      <c r="D20" s="190">
        <v>14694.9</v>
      </c>
      <c r="E20" s="190">
        <v>10500.1</v>
      </c>
      <c r="F20" s="190">
        <v>30200</v>
      </c>
      <c r="G20" s="154">
        <f t="shared" si="4"/>
        <v>19699.900000000001</v>
      </c>
      <c r="H20" s="154">
        <f t="shared" si="5"/>
        <v>287.61630841611031</v>
      </c>
      <c r="K20" s="249">
        <v>1024</v>
      </c>
    </row>
    <row r="21" spans="1:14" ht="20.100000000000001" customHeight="1">
      <c r="A21" s="250"/>
      <c r="B21" s="81" t="s">
        <v>222</v>
      </c>
      <c r="C21" s="163"/>
      <c r="D21" s="190">
        <v>250.5</v>
      </c>
      <c r="E21" s="190">
        <v>700</v>
      </c>
      <c r="F21" s="190">
        <v>772.4</v>
      </c>
      <c r="G21" s="154">
        <f t="shared" si="4"/>
        <v>72.399999999999977</v>
      </c>
      <c r="H21" s="154">
        <f t="shared" si="5"/>
        <v>110.34285714285714</v>
      </c>
      <c r="K21" s="249">
        <v>1025</v>
      </c>
      <c r="L21" s="52">
        <f>SUM(D61,D112,D158,D186,D231,D243,D252,)</f>
        <v>434.90000000000003</v>
      </c>
      <c r="M21" s="23">
        <f t="shared" ref="M21:N21" si="16">SUM(E61,E112,E158,E186,E231,E243,E252,)</f>
        <v>344.5</v>
      </c>
      <c r="N21" s="23">
        <f t="shared" si="16"/>
        <v>465.3</v>
      </c>
    </row>
    <row r="22" spans="1:14" ht="20.100000000000001" customHeight="1">
      <c r="A22" s="246" t="s">
        <v>280</v>
      </c>
      <c r="B22" s="167" t="s">
        <v>2</v>
      </c>
      <c r="C22" s="170">
        <v>1012</v>
      </c>
      <c r="D22" s="247">
        <v>45956.4</v>
      </c>
      <c r="E22" s="247">
        <v>80605.8</v>
      </c>
      <c r="F22" s="247">
        <v>76940.800000000003</v>
      </c>
      <c r="G22" s="251">
        <f t="shared" si="4"/>
        <v>-3665</v>
      </c>
      <c r="H22" s="251">
        <f t="shared" si="5"/>
        <v>95.453180788479244</v>
      </c>
      <c r="K22" s="249"/>
    </row>
    <row r="23" spans="1:14" ht="20.100000000000001" customHeight="1">
      <c r="A23" s="246" t="s">
        <v>281</v>
      </c>
      <c r="B23" s="167" t="s">
        <v>3</v>
      </c>
      <c r="C23" s="170">
        <v>1013</v>
      </c>
      <c r="D23" s="247">
        <v>10004.5</v>
      </c>
      <c r="E23" s="247">
        <v>17777.3</v>
      </c>
      <c r="F23" s="247">
        <v>16916.099999999999</v>
      </c>
      <c r="G23" s="251">
        <f t="shared" si="4"/>
        <v>-861.20000000000073</v>
      </c>
      <c r="H23" s="251">
        <f t="shared" si="5"/>
        <v>95.155619807282321</v>
      </c>
      <c r="K23" s="249">
        <v>1030</v>
      </c>
      <c r="L23" s="48">
        <f>SUM(D84,D165,D233,D270)</f>
        <v>532</v>
      </c>
      <c r="M23" s="249">
        <f t="shared" ref="M23:N23" si="17">SUM(E84,E165,E233,E270)</f>
        <v>3349.7999999999997</v>
      </c>
      <c r="N23" s="249">
        <f t="shared" si="17"/>
        <v>6073</v>
      </c>
    </row>
    <row r="24" spans="1:14" ht="20.100000000000001" customHeight="1">
      <c r="A24" s="246" t="s">
        <v>282</v>
      </c>
      <c r="B24" s="167" t="s">
        <v>4</v>
      </c>
      <c r="C24" s="170">
        <v>1014</v>
      </c>
      <c r="D24" s="247"/>
      <c r="E24" s="247"/>
      <c r="F24" s="247">
        <v>1044.9000000000001</v>
      </c>
      <c r="G24" s="251">
        <f t="shared" si="4"/>
        <v>1044.9000000000001</v>
      </c>
      <c r="H24" s="252" t="e">
        <f t="shared" si="5"/>
        <v>#DIV/0!</v>
      </c>
      <c r="K24" s="249">
        <v>1031</v>
      </c>
    </row>
    <row r="25" spans="1:14" ht="20.100000000000001" customHeight="1">
      <c r="A25" s="246" t="s">
        <v>519</v>
      </c>
      <c r="B25" s="167" t="s">
        <v>143</v>
      </c>
      <c r="C25" s="170">
        <v>1015</v>
      </c>
      <c r="D25" s="247">
        <f>SUM(D26:D50)</f>
        <v>1215.0999999999999</v>
      </c>
      <c r="E25" s="247">
        <f t="shared" ref="E25:F25" si="18">SUM(E26:E50)</f>
        <v>2009.6</v>
      </c>
      <c r="F25" s="247">
        <f t="shared" si="18"/>
        <v>3174</v>
      </c>
      <c r="G25" s="248">
        <f t="shared" ref="G25:G50" si="19">F25-E25</f>
        <v>1164.4000000000001</v>
      </c>
      <c r="H25" s="248">
        <f t="shared" ref="H25:H50" si="20">(F25/E25)*100</f>
        <v>157.94187898089174</v>
      </c>
      <c r="K25" s="249">
        <v>1032</v>
      </c>
      <c r="L25" s="52">
        <f>SUM(D85,)</f>
        <v>0</v>
      </c>
      <c r="M25" s="23">
        <f t="shared" ref="M25:N25" si="21">SUM(E85,)</f>
        <v>2379.6999999999998</v>
      </c>
      <c r="N25" s="23">
        <f t="shared" si="21"/>
        <v>3179.1</v>
      </c>
    </row>
    <row r="26" spans="1:14" ht="39" customHeight="1">
      <c r="A26" s="246"/>
      <c r="B26" s="164" t="s">
        <v>288</v>
      </c>
      <c r="C26" s="170"/>
      <c r="D26" s="190">
        <v>47.7</v>
      </c>
      <c r="E26" s="190">
        <v>17.5</v>
      </c>
      <c r="F26" s="190">
        <v>51.7</v>
      </c>
      <c r="G26" s="251">
        <f t="shared" si="19"/>
        <v>34.200000000000003</v>
      </c>
      <c r="H26" s="251">
        <f t="shared" si="20"/>
        <v>295.42857142857144</v>
      </c>
      <c r="K26" s="249">
        <v>1033</v>
      </c>
      <c r="L26" s="52">
        <f>SUM(D86)</f>
        <v>0</v>
      </c>
      <c r="M26" s="52">
        <f t="shared" ref="M26:N26" si="22">SUM(E86)</f>
        <v>523.1</v>
      </c>
      <c r="N26" s="52">
        <f t="shared" si="22"/>
        <v>626.79999999999995</v>
      </c>
    </row>
    <row r="27" spans="1:14" ht="39" customHeight="1">
      <c r="A27" s="246"/>
      <c r="B27" s="81" t="s">
        <v>289</v>
      </c>
      <c r="C27" s="170"/>
      <c r="D27" s="190">
        <v>3.4</v>
      </c>
      <c r="E27" s="190">
        <v>9.8000000000000007</v>
      </c>
      <c r="F27" s="190">
        <v>6.9</v>
      </c>
      <c r="G27" s="251">
        <f t="shared" si="19"/>
        <v>-2.9000000000000004</v>
      </c>
      <c r="H27" s="251">
        <f t="shared" si="20"/>
        <v>70.408163265306129</v>
      </c>
      <c r="K27" s="249">
        <v>1034</v>
      </c>
      <c r="L27" s="52">
        <f>SUM(D271)</f>
        <v>0</v>
      </c>
      <c r="M27" s="52">
        <f t="shared" ref="M27:N27" si="23">SUM(E271)</f>
        <v>0</v>
      </c>
      <c r="N27" s="52">
        <f t="shared" si="23"/>
        <v>1795.9</v>
      </c>
    </row>
    <row r="28" spans="1:14" ht="20.100000000000001" customHeight="1">
      <c r="A28" s="246"/>
      <c r="B28" s="81" t="s">
        <v>233</v>
      </c>
      <c r="C28" s="170"/>
      <c r="D28" s="190">
        <v>12.5</v>
      </c>
      <c r="E28" s="190">
        <v>40.4</v>
      </c>
      <c r="F28" s="190">
        <v>40.4</v>
      </c>
      <c r="G28" s="251">
        <f t="shared" si="19"/>
        <v>0</v>
      </c>
      <c r="H28" s="251">
        <f t="shared" si="20"/>
        <v>100</v>
      </c>
      <c r="K28" s="249">
        <v>1035</v>
      </c>
      <c r="L28" s="52">
        <f>SUM(D87,D166,D234,)</f>
        <v>532</v>
      </c>
      <c r="M28" s="52">
        <f t="shared" ref="M28:N28" si="24">SUM(E87,E166,E234,)</f>
        <v>447</v>
      </c>
      <c r="N28" s="52">
        <f t="shared" si="24"/>
        <v>471.2</v>
      </c>
    </row>
    <row r="29" spans="1:14" ht="20.100000000000001" customHeight="1">
      <c r="A29" s="246"/>
      <c r="B29" s="81" t="s">
        <v>290</v>
      </c>
      <c r="C29" s="170"/>
      <c r="D29" s="190">
        <v>5.9</v>
      </c>
      <c r="E29" s="190">
        <v>13.2</v>
      </c>
      <c r="F29" s="190">
        <v>13.2</v>
      </c>
      <c r="G29" s="251">
        <f t="shared" si="19"/>
        <v>0</v>
      </c>
      <c r="H29" s="251">
        <f t="shared" si="20"/>
        <v>100</v>
      </c>
      <c r="K29" s="249"/>
    </row>
    <row r="30" spans="1:14" ht="20.100000000000001" customHeight="1">
      <c r="A30" s="246"/>
      <c r="B30" s="81" t="s">
        <v>291</v>
      </c>
      <c r="C30" s="170"/>
      <c r="D30" s="190">
        <v>195.8</v>
      </c>
      <c r="E30" s="190">
        <v>300</v>
      </c>
      <c r="F30" s="190">
        <v>418.7</v>
      </c>
      <c r="G30" s="251">
        <f t="shared" si="19"/>
        <v>118.69999999999999</v>
      </c>
      <c r="H30" s="251">
        <f t="shared" si="20"/>
        <v>139.56666666666666</v>
      </c>
      <c r="K30" s="249">
        <v>9000</v>
      </c>
      <c r="L30" s="253">
        <f>L10+L17+L24</f>
        <v>34423.700000000004</v>
      </c>
      <c r="M30" s="253">
        <f t="shared" ref="M30:N30" si="25">M10+M17+M24</f>
        <v>20320.599999999999</v>
      </c>
      <c r="N30" s="253">
        <f t="shared" si="25"/>
        <v>46118.8</v>
      </c>
    </row>
    <row r="31" spans="1:14" ht="20.100000000000001" customHeight="1">
      <c r="A31" s="246"/>
      <c r="B31" s="81" t="s">
        <v>236</v>
      </c>
      <c r="C31" s="170"/>
      <c r="D31" s="190"/>
      <c r="E31" s="190">
        <v>46.5</v>
      </c>
      <c r="F31" s="190"/>
      <c r="G31" s="251">
        <f t="shared" si="19"/>
        <v>-46.5</v>
      </c>
      <c r="H31" s="251">
        <f t="shared" si="20"/>
        <v>0</v>
      </c>
      <c r="K31" s="249">
        <v>9010</v>
      </c>
      <c r="L31" s="23">
        <f t="shared" ref="L31:N34" si="26">L11+L18+L25</f>
        <v>68629.899999999994</v>
      </c>
      <c r="M31" s="23">
        <f t="shared" si="26"/>
        <v>93288.999999999985</v>
      </c>
      <c r="N31" s="23">
        <f t="shared" si="26"/>
        <v>90791.900000000009</v>
      </c>
    </row>
    <row r="32" spans="1:14" ht="39.75" customHeight="1">
      <c r="A32" s="246"/>
      <c r="B32" s="81" t="s">
        <v>515</v>
      </c>
      <c r="C32" s="170"/>
      <c r="D32" s="190">
        <v>37.5</v>
      </c>
      <c r="E32" s="190">
        <v>41.7</v>
      </c>
      <c r="F32" s="190">
        <v>43.5</v>
      </c>
      <c r="G32" s="251">
        <f t="shared" si="19"/>
        <v>1.7999999999999972</v>
      </c>
      <c r="H32" s="251">
        <f t="shared" si="20"/>
        <v>104.31654676258992</v>
      </c>
      <c r="K32" s="249">
        <v>9020</v>
      </c>
      <c r="L32" s="23">
        <f t="shared" si="26"/>
        <v>14976.199999999999</v>
      </c>
      <c r="M32" s="23">
        <f t="shared" si="26"/>
        <v>20548.599999999995</v>
      </c>
      <c r="N32" s="23">
        <f t="shared" si="26"/>
        <v>19770.999999999996</v>
      </c>
    </row>
    <row r="33" spans="1:14" ht="20.100000000000001" customHeight="1">
      <c r="A33" s="246"/>
      <c r="B33" s="81" t="s">
        <v>238</v>
      </c>
      <c r="C33" s="170"/>
      <c r="D33" s="190">
        <v>5.2</v>
      </c>
      <c r="E33" s="190">
        <v>7.6</v>
      </c>
      <c r="F33" s="190">
        <v>8.3000000000000007</v>
      </c>
      <c r="G33" s="251">
        <f t="shared" si="19"/>
        <v>0.70000000000000107</v>
      </c>
      <c r="H33" s="251">
        <f t="shared" si="20"/>
        <v>109.21052631578949</v>
      </c>
      <c r="K33" s="249">
        <v>9030</v>
      </c>
      <c r="L33" s="23">
        <f t="shared" si="26"/>
        <v>3415.5</v>
      </c>
      <c r="M33" s="23">
        <f t="shared" si="26"/>
        <v>4000</v>
      </c>
      <c r="N33" s="23">
        <f t="shared" si="26"/>
        <v>4991.5</v>
      </c>
    </row>
    <row r="34" spans="1:14" ht="20.100000000000001" customHeight="1">
      <c r="A34" s="246"/>
      <c r="B34" s="81" t="s">
        <v>239</v>
      </c>
      <c r="C34" s="170"/>
      <c r="D34" s="190">
        <v>1.4</v>
      </c>
      <c r="E34" s="190">
        <v>5</v>
      </c>
      <c r="F34" s="190">
        <v>5.3</v>
      </c>
      <c r="G34" s="251">
        <f t="shared" si="19"/>
        <v>0.29999999999999982</v>
      </c>
      <c r="H34" s="251">
        <f t="shared" si="20"/>
        <v>106</v>
      </c>
      <c r="K34" s="249">
        <v>9040</v>
      </c>
      <c r="L34" s="23">
        <f t="shared" si="26"/>
        <v>3924.7999999999997</v>
      </c>
      <c r="M34" s="23">
        <f t="shared" si="26"/>
        <v>3292.5</v>
      </c>
      <c r="N34" s="23">
        <f t="shared" si="26"/>
        <v>5600.8</v>
      </c>
    </row>
    <row r="35" spans="1:14" ht="20.100000000000001" customHeight="1">
      <c r="A35" s="246"/>
      <c r="B35" s="81" t="s">
        <v>240</v>
      </c>
      <c r="C35" s="170"/>
      <c r="D35" s="190">
        <v>9.1</v>
      </c>
      <c r="E35" s="190">
        <v>19.7</v>
      </c>
      <c r="F35" s="190">
        <v>26.5</v>
      </c>
      <c r="G35" s="251">
        <f t="shared" si="19"/>
        <v>6.8000000000000007</v>
      </c>
      <c r="H35" s="251">
        <f t="shared" si="20"/>
        <v>134.51776649746193</v>
      </c>
      <c r="K35" s="249">
        <v>9050</v>
      </c>
      <c r="L35" s="254">
        <f>SUM(L30:L34)</f>
        <v>125370.1</v>
      </c>
      <c r="M35" s="254">
        <f>SUM(M30:M34)</f>
        <v>141450.69999999998</v>
      </c>
      <c r="N35" s="254">
        <f>SUM(N30:N34)</f>
        <v>167274</v>
      </c>
    </row>
    <row r="36" spans="1:14" ht="20.100000000000001" customHeight="1">
      <c r="A36" s="246"/>
      <c r="B36" s="165" t="s">
        <v>242</v>
      </c>
      <c r="C36" s="170"/>
      <c r="D36" s="190">
        <v>2.2000000000000002</v>
      </c>
      <c r="E36" s="190">
        <v>19.100000000000001</v>
      </c>
      <c r="F36" s="190">
        <v>31.8</v>
      </c>
      <c r="G36" s="251">
        <f t="shared" si="19"/>
        <v>12.7</v>
      </c>
      <c r="H36" s="251">
        <f t="shared" si="20"/>
        <v>166.49214659685862</v>
      </c>
    </row>
    <row r="37" spans="1:14" ht="39" customHeight="1">
      <c r="A37" s="246"/>
      <c r="B37" s="81" t="s">
        <v>516</v>
      </c>
      <c r="C37" s="170"/>
      <c r="D37" s="190">
        <v>8.6999999999999993</v>
      </c>
      <c r="E37" s="190">
        <v>4.7</v>
      </c>
      <c r="F37" s="190">
        <v>43.2</v>
      </c>
      <c r="G37" s="251">
        <f t="shared" si="19"/>
        <v>38.5</v>
      </c>
      <c r="H37" s="251">
        <f t="shared" si="20"/>
        <v>919.14893617021289</v>
      </c>
    </row>
    <row r="38" spans="1:14" ht="20.100000000000001" customHeight="1">
      <c r="A38" s="246"/>
      <c r="B38" s="81" t="s">
        <v>245</v>
      </c>
      <c r="C38" s="170"/>
      <c r="D38" s="190">
        <v>26</v>
      </c>
      <c r="E38" s="190">
        <v>30</v>
      </c>
      <c r="F38" s="190">
        <v>17.8</v>
      </c>
      <c r="G38" s="251">
        <f t="shared" si="19"/>
        <v>-12.2</v>
      </c>
      <c r="H38" s="251">
        <f t="shared" si="20"/>
        <v>59.333333333333336</v>
      </c>
    </row>
    <row r="39" spans="1:14" ht="20.100000000000001" customHeight="1">
      <c r="A39" s="246"/>
      <c r="B39" s="81" t="s">
        <v>293</v>
      </c>
      <c r="C39" s="170"/>
      <c r="D39" s="190"/>
      <c r="E39" s="190">
        <v>5.6</v>
      </c>
      <c r="F39" s="190">
        <v>4.9000000000000004</v>
      </c>
      <c r="G39" s="251">
        <f t="shared" si="19"/>
        <v>-0.69999999999999929</v>
      </c>
      <c r="H39" s="251">
        <f t="shared" si="20"/>
        <v>87.500000000000014</v>
      </c>
    </row>
    <row r="40" spans="1:14" ht="20.100000000000001" customHeight="1">
      <c r="A40" s="246"/>
      <c r="B40" s="166" t="s">
        <v>310</v>
      </c>
      <c r="C40" s="170"/>
      <c r="D40" s="190"/>
      <c r="E40" s="190">
        <v>5</v>
      </c>
      <c r="F40" s="190">
        <v>4.9000000000000004</v>
      </c>
      <c r="G40" s="251">
        <f t="shared" si="19"/>
        <v>-9.9999999999999645E-2</v>
      </c>
      <c r="H40" s="251">
        <f t="shared" si="20"/>
        <v>98.000000000000014</v>
      </c>
    </row>
    <row r="41" spans="1:14" ht="96.75" customHeight="1">
      <c r="A41" s="246"/>
      <c r="B41" s="166" t="s">
        <v>517</v>
      </c>
      <c r="C41" s="170"/>
      <c r="D41" s="190">
        <v>60.9</v>
      </c>
      <c r="E41" s="190">
        <v>75.900000000000006</v>
      </c>
      <c r="F41" s="190">
        <v>248.6</v>
      </c>
      <c r="G41" s="251">
        <f t="shared" si="19"/>
        <v>172.7</v>
      </c>
      <c r="H41" s="251">
        <f t="shared" si="20"/>
        <v>327.53623188405794</v>
      </c>
    </row>
    <row r="42" spans="1:14" ht="20.100000000000001" customHeight="1">
      <c r="A42" s="246"/>
      <c r="B42" s="81" t="s">
        <v>247</v>
      </c>
      <c r="C42" s="170"/>
      <c r="D42" s="190">
        <v>9.1999999999999993</v>
      </c>
      <c r="E42" s="190">
        <v>1.4</v>
      </c>
      <c r="F42" s="190">
        <v>0.3</v>
      </c>
      <c r="G42" s="251">
        <f t="shared" si="19"/>
        <v>-1.0999999999999999</v>
      </c>
      <c r="H42" s="251">
        <f t="shared" si="20"/>
        <v>21.428571428571431</v>
      </c>
    </row>
    <row r="43" spans="1:14" ht="20.100000000000001" customHeight="1">
      <c r="A43" s="246"/>
      <c r="B43" s="81" t="s">
        <v>518</v>
      </c>
      <c r="C43" s="170"/>
      <c r="D43" s="190"/>
      <c r="E43" s="190">
        <v>6.7</v>
      </c>
      <c r="F43" s="190">
        <v>14.6</v>
      </c>
      <c r="G43" s="251">
        <f t="shared" si="19"/>
        <v>7.8999999999999995</v>
      </c>
      <c r="H43" s="251">
        <f t="shared" si="20"/>
        <v>217.91044776119404</v>
      </c>
    </row>
    <row r="44" spans="1:14" ht="20.100000000000001" customHeight="1">
      <c r="A44" s="246"/>
      <c r="B44" s="81" t="s">
        <v>249</v>
      </c>
      <c r="C44" s="170"/>
      <c r="D44" s="190">
        <v>0.8</v>
      </c>
      <c r="E44" s="190">
        <v>1.2</v>
      </c>
      <c r="F44" s="190">
        <v>1</v>
      </c>
      <c r="G44" s="251">
        <f t="shared" si="19"/>
        <v>-0.19999999999999996</v>
      </c>
      <c r="H44" s="251">
        <f t="shared" si="20"/>
        <v>83.333333333333343</v>
      </c>
    </row>
    <row r="45" spans="1:14" ht="20.100000000000001" customHeight="1">
      <c r="A45" s="246"/>
      <c r="B45" s="81" t="s">
        <v>250</v>
      </c>
      <c r="C45" s="170"/>
      <c r="D45" s="190"/>
      <c r="E45" s="190">
        <v>6</v>
      </c>
      <c r="F45" s="190">
        <v>49.6</v>
      </c>
      <c r="G45" s="251">
        <f t="shared" si="19"/>
        <v>43.6</v>
      </c>
      <c r="H45" s="251">
        <f t="shared" si="20"/>
        <v>826.66666666666674</v>
      </c>
    </row>
    <row r="46" spans="1:14" ht="39" customHeight="1">
      <c r="A46" s="246"/>
      <c r="B46" s="81" t="s">
        <v>232</v>
      </c>
      <c r="C46" s="170"/>
      <c r="D46" s="190">
        <v>0.5</v>
      </c>
      <c r="E46" s="190"/>
      <c r="F46" s="190"/>
      <c r="G46" s="251">
        <f t="shared" si="19"/>
        <v>0</v>
      </c>
      <c r="H46" s="252" t="e">
        <f t="shared" si="20"/>
        <v>#DIV/0!</v>
      </c>
    </row>
    <row r="47" spans="1:14" ht="20.100000000000001" customHeight="1">
      <c r="A47" s="246"/>
      <c r="B47" s="81" t="s">
        <v>231</v>
      </c>
      <c r="C47" s="170"/>
      <c r="D47" s="190">
        <v>788.3</v>
      </c>
      <c r="E47" s="190">
        <v>755</v>
      </c>
      <c r="F47" s="190">
        <v>1342.4</v>
      </c>
      <c r="G47" s="251">
        <f t="shared" si="19"/>
        <v>587.40000000000009</v>
      </c>
      <c r="H47" s="251">
        <f t="shared" si="20"/>
        <v>177.80132450331126</v>
      </c>
    </row>
    <row r="48" spans="1:14" ht="20.100000000000001" customHeight="1">
      <c r="A48" s="246"/>
      <c r="B48" s="81" t="s">
        <v>256</v>
      </c>
      <c r="C48" s="170"/>
      <c r="D48" s="190"/>
      <c r="E48" s="190">
        <v>597.6</v>
      </c>
      <c r="F48" s="190">
        <v>598.20000000000005</v>
      </c>
      <c r="G48" s="251">
        <f t="shared" si="19"/>
        <v>0.60000000000002274</v>
      </c>
      <c r="H48" s="251">
        <f t="shared" si="20"/>
        <v>100.10040160642571</v>
      </c>
    </row>
    <row r="49" spans="1:8" ht="57" customHeight="1">
      <c r="A49" s="246"/>
      <c r="B49" s="81" t="s">
        <v>259</v>
      </c>
      <c r="C49" s="170"/>
      <c r="D49" s="190"/>
      <c r="E49" s="190"/>
      <c r="F49" s="190">
        <v>53.2</v>
      </c>
      <c r="G49" s="251">
        <f t="shared" si="19"/>
        <v>53.2</v>
      </c>
      <c r="H49" s="252" t="e">
        <f t="shared" si="20"/>
        <v>#DIV/0!</v>
      </c>
    </row>
    <row r="50" spans="1:8" ht="20.100000000000001" customHeight="1">
      <c r="A50" s="246"/>
      <c r="B50" s="81" t="s">
        <v>263</v>
      </c>
      <c r="C50" s="170"/>
      <c r="D50" s="190"/>
      <c r="E50" s="190"/>
      <c r="F50" s="190">
        <v>149</v>
      </c>
      <c r="G50" s="251">
        <f t="shared" si="19"/>
        <v>149</v>
      </c>
      <c r="H50" s="252" t="e">
        <f t="shared" si="20"/>
        <v>#DIV/0!</v>
      </c>
    </row>
    <row r="51" spans="1:8" ht="20.100000000000001" customHeight="1">
      <c r="A51" s="155" t="s">
        <v>132</v>
      </c>
      <c r="B51" s="243" t="s">
        <v>136</v>
      </c>
      <c r="C51" s="186">
        <v>1020</v>
      </c>
      <c r="D51" s="12">
        <f>D52+D59+D60+D61</f>
        <v>6008.8000000000011</v>
      </c>
      <c r="E51" s="12">
        <f t="shared" ref="E51:F51" si="27">E52+E59+E60+E61</f>
        <v>7601.3999999999987</v>
      </c>
      <c r="F51" s="12">
        <f t="shared" si="27"/>
        <v>7545.5000000000009</v>
      </c>
      <c r="G51" s="244">
        <f t="shared" si="4"/>
        <v>-55.899999999997817</v>
      </c>
      <c r="H51" s="244">
        <f t="shared" si="5"/>
        <v>99.264609150945901</v>
      </c>
    </row>
    <row r="52" spans="1:8" ht="20.100000000000001" customHeight="1">
      <c r="A52" s="246" t="s">
        <v>283</v>
      </c>
      <c r="B52" s="167" t="s">
        <v>161</v>
      </c>
      <c r="C52" s="170">
        <v>1021</v>
      </c>
      <c r="D52" s="247">
        <f>SUM(D53:D58)</f>
        <v>21.3</v>
      </c>
      <c r="E52" s="247">
        <f>SUM(E53:E58)</f>
        <v>116.2</v>
      </c>
      <c r="F52" s="247">
        <f>SUM(F53:F58)</f>
        <v>77.599999999999994</v>
      </c>
      <c r="G52" s="248">
        <f t="shared" si="4"/>
        <v>-38.600000000000009</v>
      </c>
      <c r="H52" s="248">
        <f t="shared" si="5"/>
        <v>66.781411359724601</v>
      </c>
    </row>
    <row r="53" spans="1:8" ht="37.5" customHeight="1">
      <c r="A53" s="250"/>
      <c r="B53" s="81" t="s">
        <v>264</v>
      </c>
      <c r="C53" s="163"/>
      <c r="D53" s="255">
        <v>2.5</v>
      </c>
      <c r="E53" s="256">
        <v>27</v>
      </c>
      <c r="F53" s="256">
        <v>39.700000000000003</v>
      </c>
      <c r="G53" s="154">
        <f t="shared" si="4"/>
        <v>12.700000000000003</v>
      </c>
      <c r="H53" s="154">
        <f t="shared" si="5"/>
        <v>147.03703703703707</v>
      </c>
    </row>
    <row r="54" spans="1:8" ht="20.100000000000001" customHeight="1">
      <c r="A54" s="257"/>
      <c r="B54" s="81" t="s">
        <v>212</v>
      </c>
      <c r="C54" s="160"/>
      <c r="D54" s="190"/>
      <c r="E54" s="190">
        <v>17</v>
      </c>
      <c r="F54" s="190"/>
      <c r="G54" s="154">
        <f t="shared" si="4"/>
        <v>-17</v>
      </c>
      <c r="H54" s="154">
        <f t="shared" si="5"/>
        <v>0</v>
      </c>
    </row>
    <row r="55" spans="1:8" ht="20.100000000000001" customHeight="1">
      <c r="A55" s="257"/>
      <c r="B55" s="81" t="s">
        <v>214</v>
      </c>
      <c r="C55" s="163"/>
      <c r="D55" s="190"/>
      <c r="E55" s="190">
        <v>24</v>
      </c>
      <c r="F55" s="190">
        <v>5.5</v>
      </c>
      <c r="G55" s="154">
        <f t="shared" si="4"/>
        <v>-18.5</v>
      </c>
      <c r="H55" s="154">
        <f t="shared" si="5"/>
        <v>22.916666666666664</v>
      </c>
    </row>
    <row r="56" spans="1:8" ht="20.100000000000001" customHeight="1">
      <c r="A56" s="257"/>
      <c r="B56" s="81" t="s">
        <v>213</v>
      </c>
      <c r="C56" s="163"/>
      <c r="D56" s="190">
        <v>6</v>
      </c>
      <c r="E56" s="190">
        <v>17.899999999999999</v>
      </c>
      <c r="F56" s="190">
        <v>7.3</v>
      </c>
      <c r="G56" s="154">
        <f t="shared" si="4"/>
        <v>-10.599999999999998</v>
      </c>
      <c r="H56" s="154">
        <f t="shared" si="5"/>
        <v>40.782122905027933</v>
      </c>
    </row>
    <row r="57" spans="1:8" ht="20.100000000000001" customHeight="1">
      <c r="A57" s="257"/>
      <c r="B57" s="81" t="s">
        <v>266</v>
      </c>
      <c r="C57" s="163"/>
      <c r="D57" s="190">
        <v>12.8</v>
      </c>
      <c r="E57" s="190">
        <v>5.0999999999999996</v>
      </c>
      <c r="F57" s="190">
        <v>5.0999999999999996</v>
      </c>
      <c r="G57" s="154">
        <f t="shared" si="4"/>
        <v>0</v>
      </c>
      <c r="H57" s="154">
        <f t="shared" si="5"/>
        <v>100</v>
      </c>
    </row>
    <row r="58" spans="1:8" ht="37.5" customHeight="1">
      <c r="A58" s="257"/>
      <c r="B58" s="81" t="s">
        <v>284</v>
      </c>
      <c r="C58" s="163"/>
      <c r="D58" s="190"/>
      <c r="E58" s="190">
        <v>25.2</v>
      </c>
      <c r="F58" s="190">
        <v>20</v>
      </c>
      <c r="G58" s="154">
        <f t="shared" si="4"/>
        <v>-5.1999999999999993</v>
      </c>
      <c r="H58" s="154">
        <f t="shared" si="5"/>
        <v>79.365079365079367</v>
      </c>
    </row>
    <row r="59" spans="1:8" ht="20.100000000000001" customHeight="1">
      <c r="A59" s="246" t="s">
        <v>285</v>
      </c>
      <c r="B59" s="167" t="s">
        <v>2</v>
      </c>
      <c r="C59" s="170">
        <v>1022</v>
      </c>
      <c r="D59" s="247">
        <v>4802</v>
      </c>
      <c r="E59" s="247">
        <v>5949.4</v>
      </c>
      <c r="F59" s="247">
        <v>5946.3</v>
      </c>
      <c r="G59" s="248">
        <f t="shared" si="4"/>
        <v>-3.0999999999994543</v>
      </c>
      <c r="H59" s="248">
        <f t="shared" si="5"/>
        <v>99.947893905267776</v>
      </c>
    </row>
    <row r="60" spans="1:8" ht="20.100000000000001" customHeight="1">
      <c r="A60" s="246" t="s">
        <v>286</v>
      </c>
      <c r="B60" s="167" t="s">
        <v>3</v>
      </c>
      <c r="C60" s="170">
        <v>1023</v>
      </c>
      <c r="D60" s="247">
        <v>1045.4000000000001</v>
      </c>
      <c r="E60" s="247">
        <v>1307.5999999999999</v>
      </c>
      <c r="F60" s="247">
        <v>1208.4000000000001</v>
      </c>
      <c r="G60" s="248">
        <f t="shared" si="4"/>
        <v>-99.199999999999818</v>
      </c>
      <c r="H60" s="248">
        <f t="shared" si="5"/>
        <v>92.413582135209566</v>
      </c>
    </row>
    <row r="61" spans="1:8" ht="20.100000000000001" customHeight="1">
      <c r="A61" s="246" t="s">
        <v>287</v>
      </c>
      <c r="B61" s="258" t="s">
        <v>127</v>
      </c>
      <c r="C61" s="170">
        <v>1025</v>
      </c>
      <c r="D61" s="247">
        <f>SUM(D62:D83)</f>
        <v>140.10000000000002</v>
      </c>
      <c r="E61" s="247">
        <f>SUM(E62:E83)</f>
        <v>228.20000000000002</v>
      </c>
      <c r="F61" s="247">
        <f>SUM(F62:F83)</f>
        <v>313.2</v>
      </c>
      <c r="G61" s="248">
        <f t="shared" si="4"/>
        <v>84.999999999999972</v>
      </c>
      <c r="H61" s="248">
        <f t="shared" si="5"/>
        <v>137.24802804557405</v>
      </c>
    </row>
    <row r="62" spans="1:8" ht="20.100000000000001" customHeight="1">
      <c r="A62" s="257"/>
      <c r="B62" s="81" t="s">
        <v>267</v>
      </c>
      <c r="C62" s="160"/>
      <c r="D62" s="190">
        <v>0.5</v>
      </c>
      <c r="E62" s="256">
        <v>2</v>
      </c>
      <c r="F62" s="190">
        <v>17.8</v>
      </c>
      <c r="G62" s="154">
        <f t="shared" si="4"/>
        <v>15.8</v>
      </c>
      <c r="H62" s="154">
        <f t="shared" si="5"/>
        <v>890</v>
      </c>
    </row>
    <row r="63" spans="1:8" ht="39" customHeight="1">
      <c r="A63" s="257"/>
      <c r="B63" s="164" t="s">
        <v>288</v>
      </c>
      <c r="C63" s="163"/>
      <c r="D63" s="190"/>
      <c r="E63" s="190"/>
      <c r="F63" s="190"/>
      <c r="G63" s="154">
        <f t="shared" si="4"/>
        <v>0</v>
      </c>
      <c r="H63" s="235" t="e">
        <f t="shared" si="5"/>
        <v>#DIV/0!</v>
      </c>
    </row>
    <row r="64" spans="1:8" ht="39" customHeight="1">
      <c r="A64" s="257"/>
      <c r="B64" s="81" t="s">
        <v>289</v>
      </c>
      <c r="C64" s="163"/>
      <c r="D64" s="190"/>
      <c r="E64" s="190"/>
      <c r="F64" s="190"/>
      <c r="G64" s="154">
        <f t="shared" si="4"/>
        <v>0</v>
      </c>
      <c r="H64" s="235" t="e">
        <f t="shared" si="5"/>
        <v>#DIV/0!</v>
      </c>
    </row>
    <row r="65" spans="1:8" ht="20.100000000000001" customHeight="1">
      <c r="A65" s="257"/>
      <c r="B65" s="81" t="s">
        <v>268</v>
      </c>
      <c r="C65" s="160"/>
      <c r="D65" s="190">
        <v>31.7</v>
      </c>
      <c r="E65" s="256">
        <v>69.400000000000006</v>
      </c>
      <c r="F65" s="190">
        <v>66.2</v>
      </c>
      <c r="G65" s="154">
        <f t="shared" si="4"/>
        <v>-3.2000000000000028</v>
      </c>
      <c r="H65" s="154">
        <f t="shared" si="5"/>
        <v>95.389048991354457</v>
      </c>
    </row>
    <row r="66" spans="1:8" ht="20.100000000000001" customHeight="1">
      <c r="A66" s="257"/>
      <c r="B66" s="81" t="s">
        <v>233</v>
      </c>
      <c r="C66" s="160"/>
      <c r="D66" s="190"/>
      <c r="E66" s="256"/>
      <c r="F66" s="190"/>
      <c r="G66" s="154">
        <f t="shared" si="4"/>
        <v>0</v>
      </c>
      <c r="H66" s="235" t="e">
        <f t="shared" si="5"/>
        <v>#DIV/0!</v>
      </c>
    </row>
    <row r="67" spans="1:8" ht="20.100000000000001" customHeight="1">
      <c r="A67" s="257"/>
      <c r="B67" s="81" t="s">
        <v>290</v>
      </c>
      <c r="C67" s="160"/>
      <c r="D67" s="190"/>
      <c r="E67" s="256"/>
      <c r="F67" s="190"/>
      <c r="G67" s="154">
        <f t="shared" si="4"/>
        <v>0</v>
      </c>
      <c r="H67" s="235" t="e">
        <f t="shared" si="5"/>
        <v>#DIV/0!</v>
      </c>
    </row>
    <row r="68" spans="1:8" ht="20.100000000000001" customHeight="1">
      <c r="A68" s="257"/>
      <c r="B68" s="81" t="s">
        <v>291</v>
      </c>
      <c r="C68" s="163"/>
      <c r="D68" s="190"/>
      <c r="E68" s="190"/>
      <c r="F68" s="190"/>
      <c r="G68" s="154">
        <f t="shared" si="4"/>
        <v>0</v>
      </c>
      <c r="H68" s="235" t="e">
        <f t="shared" si="5"/>
        <v>#DIV/0!</v>
      </c>
    </row>
    <row r="69" spans="1:8" ht="20.100000000000001" customHeight="1">
      <c r="A69" s="257"/>
      <c r="B69" s="81" t="s">
        <v>236</v>
      </c>
      <c r="C69" s="163"/>
      <c r="D69" s="190"/>
      <c r="E69" s="190"/>
      <c r="F69" s="190"/>
      <c r="G69" s="154">
        <f t="shared" si="4"/>
        <v>0</v>
      </c>
      <c r="H69" s="235" t="e">
        <f t="shared" si="5"/>
        <v>#DIV/0!</v>
      </c>
    </row>
    <row r="70" spans="1:8" ht="20.100000000000001" customHeight="1">
      <c r="A70" s="257"/>
      <c r="B70" s="81" t="s">
        <v>237</v>
      </c>
      <c r="C70" s="163"/>
      <c r="D70" s="190"/>
      <c r="E70" s="190"/>
      <c r="F70" s="190"/>
      <c r="G70" s="154">
        <f t="shared" si="4"/>
        <v>0</v>
      </c>
      <c r="H70" s="235" t="e">
        <f t="shared" si="5"/>
        <v>#DIV/0!</v>
      </c>
    </row>
    <row r="71" spans="1:8" ht="20.100000000000001" customHeight="1">
      <c r="A71" s="257"/>
      <c r="B71" s="81" t="s">
        <v>238</v>
      </c>
      <c r="C71" s="160"/>
      <c r="D71" s="190"/>
      <c r="E71" s="256"/>
      <c r="F71" s="190"/>
      <c r="G71" s="154">
        <f t="shared" si="4"/>
        <v>0</v>
      </c>
      <c r="H71" s="235" t="e">
        <f t="shared" si="5"/>
        <v>#DIV/0!</v>
      </c>
    </row>
    <row r="72" spans="1:8" ht="20.100000000000001" customHeight="1">
      <c r="A72" s="257"/>
      <c r="B72" s="81" t="s">
        <v>239</v>
      </c>
      <c r="C72" s="160"/>
      <c r="D72" s="190"/>
      <c r="E72" s="256"/>
      <c r="F72" s="190"/>
      <c r="G72" s="154">
        <f t="shared" si="4"/>
        <v>0</v>
      </c>
      <c r="H72" s="235" t="e">
        <f t="shared" si="5"/>
        <v>#DIV/0!</v>
      </c>
    </row>
    <row r="73" spans="1:8" ht="20.100000000000001" customHeight="1">
      <c r="A73" s="257"/>
      <c r="B73" s="81" t="s">
        <v>292</v>
      </c>
      <c r="C73" s="160"/>
      <c r="D73" s="190">
        <v>67</v>
      </c>
      <c r="E73" s="256">
        <v>106.9</v>
      </c>
      <c r="F73" s="190">
        <v>113.2</v>
      </c>
      <c r="G73" s="154">
        <f t="shared" si="4"/>
        <v>6.2999999999999972</v>
      </c>
      <c r="H73" s="154">
        <f t="shared" si="5"/>
        <v>105.89335827876521</v>
      </c>
    </row>
    <row r="74" spans="1:8" ht="20.100000000000001" customHeight="1">
      <c r="A74" s="257"/>
      <c r="B74" s="81" t="s">
        <v>240</v>
      </c>
      <c r="C74" s="160"/>
      <c r="D74" s="190"/>
      <c r="E74" s="256"/>
      <c r="F74" s="190"/>
      <c r="G74" s="154">
        <f t="shared" si="4"/>
        <v>0</v>
      </c>
      <c r="H74" s="235" t="e">
        <f t="shared" si="5"/>
        <v>#DIV/0!</v>
      </c>
    </row>
    <row r="75" spans="1:8" ht="20.100000000000001" customHeight="1">
      <c r="A75" s="257"/>
      <c r="B75" s="81" t="s">
        <v>241</v>
      </c>
      <c r="C75" s="160"/>
      <c r="D75" s="190"/>
      <c r="E75" s="256"/>
      <c r="F75" s="190"/>
      <c r="G75" s="154">
        <f t="shared" si="4"/>
        <v>0</v>
      </c>
      <c r="H75" s="235" t="e">
        <f t="shared" si="5"/>
        <v>#DIV/0!</v>
      </c>
    </row>
    <row r="76" spans="1:8" ht="20.100000000000001" customHeight="1">
      <c r="A76" s="257"/>
      <c r="B76" s="81" t="s">
        <v>242</v>
      </c>
      <c r="C76" s="160"/>
      <c r="D76" s="190"/>
      <c r="E76" s="256"/>
      <c r="F76" s="190"/>
      <c r="G76" s="154">
        <f t="shared" si="4"/>
        <v>0</v>
      </c>
      <c r="H76" s="235" t="e">
        <f t="shared" si="5"/>
        <v>#DIV/0!</v>
      </c>
    </row>
    <row r="77" spans="1:8" ht="20.100000000000001" customHeight="1">
      <c r="A77" s="257"/>
      <c r="B77" s="81" t="s">
        <v>243</v>
      </c>
      <c r="C77" s="160"/>
      <c r="D77" s="190"/>
      <c r="E77" s="256"/>
      <c r="F77" s="190"/>
      <c r="G77" s="154">
        <f t="shared" si="4"/>
        <v>0</v>
      </c>
      <c r="H77" s="235" t="e">
        <f t="shared" si="5"/>
        <v>#DIV/0!</v>
      </c>
    </row>
    <row r="78" spans="1:8" ht="20.100000000000001" customHeight="1">
      <c r="A78" s="257"/>
      <c r="B78" s="81" t="s">
        <v>244</v>
      </c>
      <c r="C78" s="160"/>
      <c r="D78" s="190"/>
      <c r="E78" s="256"/>
      <c r="F78" s="190"/>
      <c r="G78" s="154">
        <f t="shared" si="4"/>
        <v>0</v>
      </c>
      <c r="H78" s="235" t="e">
        <f t="shared" si="5"/>
        <v>#DIV/0!</v>
      </c>
    </row>
    <row r="79" spans="1:8" ht="20.100000000000001" customHeight="1">
      <c r="A79" s="257"/>
      <c r="B79" s="81" t="s">
        <v>245</v>
      </c>
      <c r="C79" s="160"/>
      <c r="D79" s="190"/>
      <c r="E79" s="256"/>
      <c r="F79" s="190"/>
      <c r="G79" s="154">
        <f t="shared" si="4"/>
        <v>0</v>
      </c>
      <c r="H79" s="235" t="e">
        <f t="shared" si="5"/>
        <v>#DIV/0!</v>
      </c>
    </row>
    <row r="80" spans="1:8" ht="20.100000000000001" customHeight="1">
      <c r="A80" s="257"/>
      <c r="B80" s="81" t="s">
        <v>293</v>
      </c>
      <c r="C80" s="160"/>
      <c r="D80" s="190">
        <v>2.7</v>
      </c>
      <c r="E80" s="256"/>
      <c r="F80" s="190"/>
      <c r="G80" s="154">
        <f t="shared" si="4"/>
        <v>0</v>
      </c>
      <c r="H80" s="235" t="e">
        <f t="shared" si="5"/>
        <v>#DIV/0!</v>
      </c>
    </row>
    <row r="81" spans="1:8" ht="20.100000000000001" customHeight="1">
      <c r="A81" s="257"/>
      <c r="B81" s="81" t="s">
        <v>270</v>
      </c>
      <c r="C81" s="160"/>
      <c r="D81" s="190">
        <v>13.5</v>
      </c>
      <c r="E81" s="256">
        <v>49.9</v>
      </c>
      <c r="F81" s="190">
        <v>49.9</v>
      </c>
      <c r="G81" s="154">
        <f t="shared" si="4"/>
        <v>0</v>
      </c>
      <c r="H81" s="154">
        <f t="shared" si="5"/>
        <v>100</v>
      </c>
    </row>
    <row r="82" spans="1:8" ht="20.100000000000001" customHeight="1">
      <c r="A82" s="257"/>
      <c r="B82" s="81" t="s">
        <v>248</v>
      </c>
      <c r="C82" s="160"/>
      <c r="D82" s="190">
        <v>4.4000000000000004</v>
      </c>
      <c r="E82" s="256"/>
      <c r="F82" s="190"/>
      <c r="G82" s="154">
        <f t="shared" si="4"/>
        <v>0</v>
      </c>
      <c r="H82" s="235" t="e">
        <f t="shared" si="5"/>
        <v>#DIV/0!</v>
      </c>
    </row>
    <row r="83" spans="1:8" ht="20.100000000000001" customHeight="1">
      <c r="A83" s="257"/>
      <c r="B83" s="81" t="s">
        <v>271</v>
      </c>
      <c r="C83" s="160"/>
      <c r="D83" s="190">
        <v>20.3</v>
      </c>
      <c r="E83" s="256"/>
      <c r="F83" s="190">
        <v>66.099999999999994</v>
      </c>
      <c r="G83" s="154">
        <f t="shared" si="4"/>
        <v>66.099999999999994</v>
      </c>
      <c r="H83" s="235" t="e">
        <f t="shared" si="5"/>
        <v>#DIV/0!</v>
      </c>
    </row>
    <row r="84" spans="1:8" ht="20.100000000000001" customHeight="1">
      <c r="A84" s="155" t="s">
        <v>135</v>
      </c>
      <c r="B84" s="259" t="s">
        <v>137</v>
      </c>
      <c r="C84" s="186">
        <v>1030</v>
      </c>
      <c r="D84" s="12">
        <f>D85+D86+D87</f>
        <v>322</v>
      </c>
      <c r="E84" s="12">
        <f t="shared" ref="E84:F84" si="28">E85+E86+E87</f>
        <v>3349.7999999999997</v>
      </c>
      <c r="F84" s="12">
        <f t="shared" si="28"/>
        <v>4277.0999999999995</v>
      </c>
      <c r="G84" s="244">
        <f t="shared" si="4"/>
        <v>927.29999999999973</v>
      </c>
      <c r="H84" s="244">
        <f t="shared" si="5"/>
        <v>127.68224968654845</v>
      </c>
    </row>
    <row r="85" spans="1:8" ht="20.100000000000001" customHeight="1">
      <c r="A85" s="246" t="s">
        <v>494</v>
      </c>
      <c r="B85" s="258" t="s">
        <v>2</v>
      </c>
      <c r="C85" s="170">
        <v>1032</v>
      </c>
      <c r="D85" s="247"/>
      <c r="E85" s="247">
        <v>2379.6999999999998</v>
      </c>
      <c r="F85" s="247">
        <v>3179.1</v>
      </c>
      <c r="G85" s="248">
        <f t="shared" si="4"/>
        <v>799.40000000000009</v>
      </c>
      <c r="H85" s="248">
        <f t="shared" si="5"/>
        <v>133.59246963903013</v>
      </c>
    </row>
    <row r="86" spans="1:8" ht="20.100000000000001" customHeight="1">
      <c r="A86" s="246" t="s">
        <v>294</v>
      </c>
      <c r="B86" s="258" t="s">
        <v>296</v>
      </c>
      <c r="C86" s="170">
        <v>1033</v>
      </c>
      <c r="D86" s="247"/>
      <c r="E86" s="247">
        <v>523.1</v>
      </c>
      <c r="F86" s="247">
        <v>626.79999999999995</v>
      </c>
      <c r="G86" s="248">
        <f t="shared" si="4"/>
        <v>103.69999999999993</v>
      </c>
      <c r="H86" s="248">
        <f t="shared" si="5"/>
        <v>119.82412540623206</v>
      </c>
    </row>
    <row r="87" spans="1:8" ht="20.100000000000001" customHeight="1">
      <c r="A87" s="246" t="s">
        <v>295</v>
      </c>
      <c r="B87" s="167" t="s">
        <v>137</v>
      </c>
      <c r="C87" s="170">
        <v>1035</v>
      </c>
      <c r="D87" s="260">
        <f>SUM(D88:D89)</f>
        <v>322</v>
      </c>
      <c r="E87" s="260">
        <f>SUM(E88:E89)</f>
        <v>447</v>
      </c>
      <c r="F87" s="260">
        <f>SUM(F88:F89)</f>
        <v>471.2</v>
      </c>
      <c r="G87" s="248">
        <f t="shared" si="4"/>
        <v>24.199999999999989</v>
      </c>
      <c r="H87" s="248">
        <f t="shared" si="5"/>
        <v>105.41387024608501</v>
      </c>
    </row>
    <row r="88" spans="1:8" ht="20.100000000000001" customHeight="1">
      <c r="A88" s="257"/>
      <c r="B88" s="81" t="s">
        <v>274</v>
      </c>
      <c r="C88" s="163"/>
      <c r="D88" s="190">
        <v>131.6</v>
      </c>
      <c r="E88" s="190">
        <v>190</v>
      </c>
      <c r="F88" s="190">
        <v>238.7</v>
      </c>
      <c r="G88" s="154">
        <f t="shared" si="4"/>
        <v>48.699999999999989</v>
      </c>
      <c r="H88" s="154">
        <f t="shared" si="5"/>
        <v>125.63157894736841</v>
      </c>
    </row>
    <row r="89" spans="1:8" ht="20.100000000000001" customHeight="1">
      <c r="A89" s="257"/>
      <c r="B89" s="261" t="s">
        <v>275</v>
      </c>
      <c r="C89" s="163"/>
      <c r="D89" s="190">
        <v>190.4</v>
      </c>
      <c r="E89" s="190">
        <v>257</v>
      </c>
      <c r="F89" s="190">
        <v>232.5</v>
      </c>
      <c r="G89" s="154">
        <f t="shared" si="4"/>
        <v>-24.5</v>
      </c>
      <c r="H89" s="154">
        <f t="shared" si="5"/>
        <v>90.466926070038909</v>
      </c>
    </row>
    <row r="90" spans="1:8" ht="85.5" customHeight="1">
      <c r="A90" s="194" t="s">
        <v>138</v>
      </c>
      <c r="B90" s="262" t="s">
        <v>346</v>
      </c>
      <c r="C90" s="186"/>
      <c r="D90" s="12">
        <f>D92+D111</f>
        <v>19056.2</v>
      </c>
      <c r="E90" s="12">
        <f>E92+E111</f>
        <v>13720.3</v>
      </c>
      <c r="F90" s="12">
        <f>F92+F111</f>
        <v>13461.4</v>
      </c>
      <c r="G90" s="154">
        <f t="shared" si="4"/>
        <v>-258.89999999999964</v>
      </c>
      <c r="H90" s="154">
        <f t="shared" si="5"/>
        <v>98.113015021537436</v>
      </c>
    </row>
    <row r="91" spans="1:8" ht="21" customHeight="1">
      <c r="A91" s="189"/>
      <c r="B91" s="263" t="s">
        <v>130</v>
      </c>
      <c r="C91" s="193"/>
      <c r="D91" s="13"/>
      <c r="E91" s="13"/>
      <c r="F91" s="13"/>
      <c r="G91" s="154">
        <f t="shared" si="4"/>
        <v>0</v>
      </c>
      <c r="H91" s="235" t="e">
        <f t="shared" si="5"/>
        <v>#DIV/0!</v>
      </c>
    </row>
    <row r="92" spans="1:8" ht="40.5" customHeight="1">
      <c r="A92" s="155" t="s">
        <v>139</v>
      </c>
      <c r="B92" s="179" t="s">
        <v>134</v>
      </c>
      <c r="C92" s="186">
        <v>1010</v>
      </c>
      <c r="D92" s="12">
        <f>SUM(D93,D103,D104,D105,D106)</f>
        <v>19009.900000000001</v>
      </c>
      <c r="E92" s="12">
        <f t="shared" ref="E92:F92" si="29">SUM(E93,E103,E104,E105,E106)</f>
        <v>13610</v>
      </c>
      <c r="F92" s="12">
        <f t="shared" si="29"/>
        <v>13335</v>
      </c>
      <c r="G92" s="244">
        <f t="shared" si="4"/>
        <v>-275</v>
      </c>
      <c r="H92" s="244">
        <f t="shared" si="5"/>
        <v>97.979426891991181</v>
      </c>
    </row>
    <row r="93" spans="1:8" ht="20.100000000000001" customHeight="1">
      <c r="A93" s="246" t="s">
        <v>297</v>
      </c>
      <c r="B93" s="167" t="s">
        <v>161</v>
      </c>
      <c r="C93" s="170">
        <v>1011</v>
      </c>
      <c r="D93" s="247">
        <f>SUM(D94:D102)</f>
        <v>11357.1</v>
      </c>
      <c r="E93" s="247">
        <f>SUM(E94:E102)</f>
        <v>8032.9000000000005</v>
      </c>
      <c r="F93" s="247">
        <f>SUM(F94:F102)</f>
        <v>7267.4</v>
      </c>
      <c r="G93" s="248">
        <f t="shared" si="4"/>
        <v>-765.50000000000091</v>
      </c>
      <c r="H93" s="248">
        <f t="shared" si="5"/>
        <v>90.470440314207806</v>
      </c>
    </row>
    <row r="94" spans="1:8" ht="20.100000000000001" customHeight="1">
      <c r="A94" s="250"/>
      <c r="B94" s="81" t="s">
        <v>221</v>
      </c>
      <c r="C94" s="163"/>
      <c r="D94" s="190">
        <v>7631.5</v>
      </c>
      <c r="E94" s="190">
        <v>1775.2</v>
      </c>
      <c r="F94" s="190">
        <v>1130.5</v>
      </c>
      <c r="G94" s="154">
        <f t="shared" si="4"/>
        <v>-644.70000000000005</v>
      </c>
      <c r="H94" s="154">
        <f t="shared" si="5"/>
        <v>63.682965299684547</v>
      </c>
    </row>
    <row r="95" spans="1:8" ht="20.100000000000001" customHeight="1">
      <c r="A95" s="250"/>
      <c r="B95" s="81" t="s">
        <v>520</v>
      </c>
      <c r="C95" s="163"/>
      <c r="D95" s="190"/>
      <c r="E95" s="190"/>
      <c r="F95" s="190">
        <v>80.599999999999994</v>
      </c>
      <c r="G95" s="154"/>
      <c r="H95" s="154"/>
    </row>
    <row r="96" spans="1:8" ht="20.100000000000001" customHeight="1">
      <c r="A96" s="250"/>
      <c r="B96" s="81" t="s">
        <v>216</v>
      </c>
      <c r="C96" s="163"/>
      <c r="D96" s="190"/>
      <c r="E96" s="190"/>
      <c r="F96" s="190">
        <v>11.9</v>
      </c>
      <c r="G96" s="154">
        <f t="shared" si="4"/>
        <v>11.9</v>
      </c>
      <c r="H96" s="235" t="e">
        <f t="shared" si="5"/>
        <v>#DIV/0!</v>
      </c>
    </row>
    <row r="97" spans="1:8" ht="20.100000000000001" customHeight="1">
      <c r="A97" s="264"/>
      <c r="B97" s="261" t="s">
        <v>220</v>
      </c>
      <c r="C97" s="193"/>
      <c r="D97" s="265">
        <v>40</v>
      </c>
      <c r="E97" s="266"/>
      <c r="F97" s="228"/>
      <c r="G97" s="154">
        <f t="shared" si="4"/>
        <v>0</v>
      </c>
      <c r="H97" s="235" t="e">
        <f t="shared" si="5"/>
        <v>#DIV/0!</v>
      </c>
    </row>
    <row r="98" spans="1:8" ht="20.100000000000001" customHeight="1">
      <c r="A98" s="264"/>
      <c r="B98" s="261" t="s">
        <v>223</v>
      </c>
      <c r="C98" s="193"/>
      <c r="D98" s="265">
        <v>156.30000000000001</v>
      </c>
      <c r="E98" s="266">
        <v>136.4</v>
      </c>
      <c r="F98" s="190">
        <v>326.89999999999998</v>
      </c>
      <c r="G98" s="154">
        <f t="shared" si="4"/>
        <v>190.49999999999997</v>
      </c>
      <c r="H98" s="154">
        <f t="shared" si="5"/>
        <v>239.66275659824046</v>
      </c>
    </row>
    <row r="99" spans="1:8" ht="20.100000000000001" customHeight="1">
      <c r="A99" s="264"/>
      <c r="B99" s="261" t="s">
        <v>224</v>
      </c>
      <c r="C99" s="193"/>
      <c r="D99" s="265">
        <v>1468.2</v>
      </c>
      <c r="E99" s="266">
        <v>2793.5</v>
      </c>
      <c r="F99" s="190">
        <v>3093.1</v>
      </c>
      <c r="G99" s="154">
        <f t="shared" si="4"/>
        <v>299.59999999999991</v>
      </c>
      <c r="H99" s="154">
        <f t="shared" si="5"/>
        <v>110.72489708251297</v>
      </c>
    </row>
    <row r="100" spans="1:8" ht="20.100000000000001" customHeight="1">
      <c r="A100" s="264"/>
      <c r="B100" s="261" t="s">
        <v>225</v>
      </c>
      <c r="C100" s="193"/>
      <c r="D100" s="265">
        <v>313.39999999999998</v>
      </c>
      <c r="E100" s="266">
        <v>434.9</v>
      </c>
      <c r="F100" s="190">
        <v>333.5</v>
      </c>
      <c r="G100" s="154">
        <f t="shared" ref="G100:G168" si="30">F100-E100</f>
        <v>-101.39999999999998</v>
      </c>
      <c r="H100" s="154">
        <f t="shared" ref="H100:H168" si="31">(F100/E100)*100</f>
        <v>76.684295240285124</v>
      </c>
    </row>
    <row r="101" spans="1:8" ht="20.100000000000001" customHeight="1">
      <c r="A101" s="264"/>
      <c r="B101" s="261" t="s">
        <v>226</v>
      </c>
      <c r="C101" s="193"/>
      <c r="D101" s="265">
        <v>1624.2</v>
      </c>
      <c r="E101" s="266">
        <v>2653.8</v>
      </c>
      <c r="F101" s="190">
        <v>2159</v>
      </c>
      <c r="G101" s="154">
        <f t="shared" si="30"/>
        <v>-494.80000000000018</v>
      </c>
      <c r="H101" s="154">
        <f t="shared" si="31"/>
        <v>81.3550380586329</v>
      </c>
    </row>
    <row r="102" spans="1:8" ht="20.100000000000001" customHeight="1">
      <c r="A102" s="264"/>
      <c r="B102" s="261" t="s">
        <v>227</v>
      </c>
      <c r="C102" s="193"/>
      <c r="D102" s="265">
        <v>123.5</v>
      </c>
      <c r="E102" s="266">
        <v>239.1</v>
      </c>
      <c r="F102" s="190">
        <v>131.9</v>
      </c>
      <c r="G102" s="154">
        <f t="shared" si="30"/>
        <v>-107.19999999999999</v>
      </c>
      <c r="H102" s="154">
        <f t="shared" si="31"/>
        <v>55.16520284399833</v>
      </c>
    </row>
    <row r="103" spans="1:8" ht="20.100000000000001" customHeight="1">
      <c r="A103" s="246" t="s">
        <v>298</v>
      </c>
      <c r="B103" s="167" t="s">
        <v>2</v>
      </c>
      <c r="C103" s="170">
        <v>1012</v>
      </c>
      <c r="D103" s="247">
        <v>5047.2</v>
      </c>
      <c r="E103" s="247">
        <v>4182.7</v>
      </c>
      <c r="F103" s="247">
        <v>4180.8</v>
      </c>
      <c r="G103" s="248">
        <f t="shared" si="30"/>
        <v>-1.8999999999996362</v>
      </c>
      <c r="H103" s="248">
        <f t="shared" si="31"/>
        <v>99.954574796184289</v>
      </c>
    </row>
    <row r="104" spans="1:8" ht="20.100000000000001" customHeight="1">
      <c r="A104" s="246" t="s">
        <v>299</v>
      </c>
      <c r="B104" s="167" t="s">
        <v>3</v>
      </c>
      <c r="C104" s="170">
        <v>1013</v>
      </c>
      <c r="D104" s="247">
        <v>1105.4000000000001</v>
      </c>
      <c r="E104" s="247">
        <v>903</v>
      </c>
      <c r="F104" s="247">
        <v>899.8</v>
      </c>
      <c r="G104" s="248">
        <f t="shared" si="30"/>
        <v>-3.2000000000000455</v>
      </c>
      <c r="H104" s="248">
        <f t="shared" si="31"/>
        <v>99.645625692137315</v>
      </c>
    </row>
    <row r="105" spans="1:8" ht="20.100000000000001" customHeight="1">
      <c r="A105" s="246" t="s">
        <v>300</v>
      </c>
      <c r="B105" s="167" t="s">
        <v>4</v>
      </c>
      <c r="C105" s="170">
        <v>1014</v>
      </c>
      <c r="D105" s="247"/>
      <c r="E105" s="247"/>
      <c r="F105" s="247">
        <v>855.1</v>
      </c>
      <c r="G105" s="244">
        <f t="shared" si="30"/>
        <v>855.1</v>
      </c>
      <c r="H105" s="267" t="e">
        <f t="shared" si="31"/>
        <v>#DIV/0!</v>
      </c>
    </row>
    <row r="106" spans="1:8" ht="20.100000000000001" customHeight="1">
      <c r="A106" s="246" t="s">
        <v>522</v>
      </c>
      <c r="B106" s="167" t="s">
        <v>143</v>
      </c>
      <c r="C106" s="170">
        <v>1015</v>
      </c>
      <c r="D106" s="171">
        <f>SUM(D107:D110)</f>
        <v>1500.1999999999998</v>
      </c>
      <c r="E106" s="171">
        <f>SUM(E107:E110)</f>
        <v>491.40000000000003</v>
      </c>
      <c r="F106" s="171">
        <f>SUM(F107:F110)</f>
        <v>131.9</v>
      </c>
      <c r="G106" s="244">
        <f t="shared" ref="G106:G110" si="32">F106-E106</f>
        <v>-359.5</v>
      </c>
      <c r="H106" s="244">
        <f t="shared" ref="H106:H110" si="33">(F106/E106)*100</f>
        <v>26.841676841676843</v>
      </c>
    </row>
    <row r="107" spans="1:8" ht="20.100000000000001" customHeight="1">
      <c r="A107" s="246"/>
      <c r="B107" s="81" t="s">
        <v>254</v>
      </c>
      <c r="C107" s="168"/>
      <c r="D107" s="169">
        <v>715.4</v>
      </c>
      <c r="E107" s="169">
        <v>382.1</v>
      </c>
      <c r="F107" s="169"/>
      <c r="G107" s="154">
        <f t="shared" si="32"/>
        <v>-382.1</v>
      </c>
      <c r="H107" s="154">
        <f t="shared" si="33"/>
        <v>0</v>
      </c>
    </row>
    <row r="108" spans="1:8" ht="37.5" customHeight="1">
      <c r="A108" s="246"/>
      <c r="B108" s="81" t="s">
        <v>251</v>
      </c>
      <c r="C108" s="168"/>
      <c r="D108" s="169"/>
      <c r="E108" s="169">
        <v>109.3</v>
      </c>
      <c r="F108" s="169">
        <v>96.9</v>
      </c>
      <c r="G108" s="154">
        <f t="shared" si="32"/>
        <v>-12.399999999999991</v>
      </c>
      <c r="H108" s="154">
        <f t="shared" si="33"/>
        <v>88.655077767612084</v>
      </c>
    </row>
    <row r="109" spans="1:8" ht="20.100000000000001" customHeight="1">
      <c r="A109" s="246"/>
      <c r="B109" s="81" t="s">
        <v>252</v>
      </c>
      <c r="C109" s="168"/>
      <c r="D109" s="169"/>
      <c r="E109" s="169"/>
      <c r="F109" s="169">
        <v>35</v>
      </c>
      <c r="G109" s="154">
        <f t="shared" si="32"/>
        <v>35</v>
      </c>
      <c r="H109" s="235" t="e">
        <f t="shared" si="33"/>
        <v>#DIV/0!</v>
      </c>
    </row>
    <row r="110" spans="1:8" ht="20.100000000000001" customHeight="1">
      <c r="A110" s="246"/>
      <c r="B110" s="164" t="s">
        <v>521</v>
      </c>
      <c r="C110" s="168"/>
      <c r="D110" s="169">
        <v>784.8</v>
      </c>
      <c r="E110" s="169"/>
      <c r="F110" s="169"/>
      <c r="G110" s="154">
        <f t="shared" si="32"/>
        <v>0</v>
      </c>
      <c r="H110" s="235" t="e">
        <f t="shared" si="33"/>
        <v>#DIV/0!</v>
      </c>
    </row>
    <row r="111" spans="1:8" ht="24.75" customHeight="1">
      <c r="A111" s="155" t="s">
        <v>140</v>
      </c>
      <c r="B111" s="243" t="s">
        <v>136</v>
      </c>
      <c r="C111" s="186">
        <v>1020</v>
      </c>
      <c r="D111" s="12">
        <f>D113+D114+D115+D116+D117</f>
        <v>46.3</v>
      </c>
      <c r="E111" s="12">
        <f t="shared" ref="E111:F111" si="34">E113+E114+E115+E116+E117</f>
        <v>110.3</v>
      </c>
      <c r="F111" s="12">
        <f t="shared" si="34"/>
        <v>126.4</v>
      </c>
      <c r="G111" s="244">
        <f t="shared" si="30"/>
        <v>16.100000000000009</v>
      </c>
      <c r="H111" s="244">
        <f t="shared" si="31"/>
        <v>114.59655485040798</v>
      </c>
    </row>
    <row r="112" spans="1:8" ht="19.5" customHeight="1">
      <c r="A112" s="268" t="s">
        <v>301</v>
      </c>
      <c r="B112" s="258" t="s">
        <v>127</v>
      </c>
      <c r="C112" s="170">
        <v>1025</v>
      </c>
      <c r="D112" s="86">
        <v>46.3</v>
      </c>
      <c r="E112" s="86">
        <v>110.3</v>
      </c>
      <c r="F112" s="86">
        <v>126.4</v>
      </c>
      <c r="G112" s="248">
        <f t="shared" si="30"/>
        <v>16.100000000000009</v>
      </c>
      <c r="H112" s="248">
        <f t="shared" si="31"/>
        <v>114.59655485040798</v>
      </c>
    </row>
    <row r="113" spans="1:8" ht="20.100000000000001" customHeight="1">
      <c r="A113" s="269"/>
      <c r="B113" s="164" t="s">
        <v>223</v>
      </c>
      <c r="C113" s="163"/>
      <c r="D113" s="190"/>
      <c r="E113" s="190">
        <v>64.3</v>
      </c>
      <c r="F113" s="190"/>
      <c r="G113" s="154">
        <f t="shared" si="30"/>
        <v>-64.3</v>
      </c>
      <c r="H113" s="154">
        <f t="shared" si="31"/>
        <v>0</v>
      </c>
    </row>
    <row r="114" spans="1:8" ht="20.100000000000001" customHeight="1">
      <c r="A114" s="269"/>
      <c r="B114" s="164" t="s">
        <v>224</v>
      </c>
      <c r="C114" s="163"/>
      <c r="D114" s="190">
        <v>26.7</v>
      </c>
      <c r="E114" s="190">
        <v>5.4</v>
      </c>
      <c r="F114" s="190">
        <v>69.7</v>
      </c>
      <c r="G114" s="154">
        <f t="shared" si="30"/>
        <v>64.3</v>
      </c>
      <c r="H114" s="154">
        <f t="shared" si="31"/>
        <v>1290.7407407407406</v>
      </c>
    </row>
    <row r="115" spans="1:8" ht="20.100000000000001" customHeight="1">
      <c r="A115" s="269"/>
      <c r="B115" s="164" t="s">
        <v>225</v>
      </c>
      <c r="C115" s="163"/>
      <c r="D115" s="190">
        <v>2.2000000000000002</v>
      </c>
      <c r="E115" s="190">
        <v>36.9</v>
      </c>
      <c r="F115" s="190">
        <v>14.7</v>
      </c>
      <c r="G115" s="154">
        <f t="shared" si="30"/>
        <v>-22.2</v>
      </c>
      <c r="H115" s="154">
        <f t="shared" si="31"/>
        <v>39.837398373983739</v>
      </c>
    </row>
    <row r="116" spans="1:8" ht="20.100000000000001" customHeight="1">
      <c r="A116" s="269"/>
      <c r="B116" s="164" t="s">
        <v>226</v>
      </c>
      <c r="C116" s="163"/>
      <c r="D116" s="190">
        <v>15.9</v>
      </c>
      <c r="E116" s="190">
        <v>3.7</v>
      </c>
      <c r="F116" s="190">
        <v>39.9</v>
      </c>
      <c r="G116" s="154">
        <f t="shared" si="30"/>
        <v>36.199999999999996</v>
      </c>
      <c r="H116" s="154">
        <f t="shared" si="31"/>
        <v>1078.3783783783783</v>
      </c>
    </row>
    <row r="117" spans="1:8" ht="20.100000000000001" customHeight="1">
      <c r="A117" s="269"/>
      <c r="B117" s="164" t="s">
        <v>227</v>
      </c>
      <c r="C117" s="163"/>
      <c r="D117" s="190">
        <v>1.5</v>
      </c>
      <c r="E117" s="190"/>
      <c r="F117" s="190">
        <v>2.1</v>
      </c>
      <c r="G117" s="154">
        <f t="shared" si="30"/>
        <v>2.1</v>
      </c>
      <c r="H117" s="235" t="e">
        <f t="shared" si="31"/>
        <v>#DIV/0!</v>
      </c>
    </row>
    <row r="118" spans="1:8" ht="41.25" customHeight="1">
      <c r="A118" s="155" t="s">
        <v>154</v>
      </c>
      <c r="B118" s="262" t="s">
        <v>347</v>
      </c>
      <c r="C118" s="158"/>
      <c r="D118" s="156">
        <v>222</v>
      </c>
      <c r="E118" s="157"/>
      <c r="F118" s="157">
        <f>F120</f>
        <v>1715.8000000000002</v>
      </c>
      <c r="G118" s="154">
        <f t="shared" si="30"/>
        <v>1715.8000000000002</v>
      </c>
      <c r="H118" s="235" t="e">
        <f t="shared" si="31"/>
        <v>#DIV/0!</v>
      </c>
    </row>
    <row r="119" spans="1:8" ht="19.5" customHeight="1">
      <c r="A119" s="155"/>
      <c r="B119" s="161" t="s">
        <v>130</v>
      </c>
      <c r="C119" s="158"/>
      <c r="D119" s="156"/>
      <c r="E119" s="157"/>
      <c r="F119" s="157"/>
      <c r="G119" s="154"/>
      <c r="H119" s="235"/>
    </row>
    <row r="120" spans="1:8" ht="41.25" customHeight="1">
      <c r="A120" s="155" t="s">
        <v>156</v>
      </c>
      <c r="B120" s="262" t="s">
        <v>134</v>
      </c>
      <c r="C120" s="160">
        <v>1010</v>
      </c>
      <c r="D120" s="156">
        <f>D121</f>
        <v>222</v>
      </c>
      <c r="E120" s="156">
        <f t="shared" ref="E120:F120" si="35">E121</f>
        <v>0</v>
      </c>
      <c r="F120" s="156">
        <f t="shared" si="35"/>
        <v>1715.8000000000002</v>
      </c>
      <c r="G120" s="244">
        <f t="shared" si="30"/>
        <v>1715.8000000000002</v>
      </c>
      <c r="H120" s="267" t="e">
        <f t="shared" si="31"/>
        <v>#DIV/0!</v>
      </c>
    </row>
    <row r="121" spans="1:8" ht="24" customHeight="1">
      <c r="A121" s="268" t="s">
        <v>302</v>
      </c>
      <c r="B121" s="167" t="s">
        <v>161</v>
      </c>
      <c r="C121" s="170">
        <v>1011</v>
      </c>
      <c r="D121" s="171">
        <f>D123</f>
        <v>222</v>
      </c>
      <c r="E121" s="171">
        <f>E123</f>
        <v>0</v>
      </c>
      <c r="F121" s="171">
        <f>F122+F123+F124</f>
        <v>1715.8000000000002</v>
      </c>
      <c r="G121" s="248">
        <f t="shared" si="30"/>
        <v>1715.8000000000002</v>
      </c>
      <c r="H121" s="270" t="e">
        <f t="shared" si="31"/>
        <v>#DIV/0!</v>
      </c>
    </row>
    <row r="122" spans="1:8" ht="22.5" customHeight="1">
      <c r="A122" s="269"/>
      <c r="B122" s="81" t="s">
        <v>221</v>
      </c>
      <c r="C122" s="160"/>
      <c r="D122" s="271"/>
      <c r="E122" s="271"/>
      <c r="F122" s="169">
        <v>1610.7</v>
      </c>
      <c r="G122" s="154">
        <f t="shared" si="30"/>
        <v>1610.7</v>
      </c>
      <c r="H122" s="235" t="e">
        <f t="shared" si="31"/>
        <v>#DIV/0!</v>
      </c>
    </row>
    <row r="123" spans="1:8" ht="24" customHeight="1">
      <c r="A123" s="269"/>
      <c r="B123" s="81" t="s">
        <v>222</v>
      </c>
      <c r="C123" s="163"/>
      <c r="D123" s="169">
        <v>222</v>
      </c>
      <c r="E123" s="190"/>
      <c r="F123" s="190">
        <v>14.4</v>
      </c>
      <c r="G123" s="154">
        <f t="shared" si="30"/>
        <v>14.4</v>
      </c>
      <c r="H123" s="235" t="e">
        <f t="shared" si="31"/>
        <v>#DIV/0!</v>
      </c>
    </row>
    <row r="124" spans="1:8" ht="24" customHeight="1">
      <c r="A124" s="269"/>
      <c r="B124" s="81" t="s">
        <v>217</v>
      </c>
      <c r="C124" s="163"/>
      <c r="D124" s="169"/>
      <c r="E124" s="190"/>
      <c r="F124" s="190">
        <v>90.7</v>
      </c>
      <c r="G124" s="154">
        <f t="shared" si="30"/>
        <v>90.7</v>
      </c>
      <c r="H124" s="235" t="e">
        <f t="shared" si="31"/>
        <v>#DIV/0!</v>
      </c>
    </row>
    <row r="125" spans="1:8" ht="46.5" customHeight="1">
      <c r="A125" s="272" t="s">
        <v>157</v>
      </c>
      <c r="B125" s="273" t="s">
        <v>155</v>
      </c>
      <c r="C125" s="274"/>
      <c r="D125" s="12">
        <f>D127+D152+D165</f>
        <v>17420</v>
      </c>
      <c r="E125" s="275">
        <f t="shared" ref="E125:F125" si="36">E127+E152+E165</f>
        <v>0</v>
      </c>
      <c r="F125" s="275">
        <f t="shared" si="36"/>
        <v>0</v>
      </c>
      <c r="G125" s="276">
        <f t="shared" si="30"/>
        <v>0</v>
      </c>
      <c r="H125" s="277" t="e">
        <f t="shared" si="31"/>
        <v>#DIV/0!</v>
      </c>
    </row>
    <row r="126" spans="1:8" ht="20.100000000000001" customHeight="1">
      <c r="A126" s="269"/>
      <c r="B126" s="161" t="s">
        <v>130</v>
      </c>
      <c r="C126" s="193"/>
      <c r="D126" s="13"/>
      <c r="E126" s="13"/>
      <c r="F126" s="13"/>
      <c r="G126" s="154">
        <f t="shared" si="30"/>
        <v>0</v>
      </c>
      <c r="H126" s="235" t="e">
        <f t="shared" si="31"/>
        <v>#DIV/0!</v>
      </c>
    </row>
    <row r="127" spans="1:8" ht="41.25" customHeight="1">
      <c r="A127" s="155" t="s">
        <v>158</v>
      </c>
      <c r="B127" s="179" t="s">
        <v>134</v>
      </c>
      <c r="C127" s="186">
        <v>1010</v>
      </c>
      <c r="D127" s="12">
        <f>D128+D135+D136+D137</f>
        <v>16261</v>
      </c>
      <c r="E127" s="12"/>
      <c r="F127" s="12"/>
      <c r="G127" s="244">
        <f t="shared" si="30"/>
        <v>0</v>
      </c>
      <c r="H127" s="267" t="e">
        <f t="shared" si="31"/>
        <v>#DIV/0!</v>
      </c>
    </row>
    <row r="128" spans="1:8" ht="22.5" customHeight="1">
      <c r="A128" s="246" t="s">
        <v>313</v>
      </c>
      <c r="B128" s="167" t="s">
        <v>161</v>
      </c>
      <c r="C128" s="170">
        <v>1011</v>
      </c>
      <c r="D128" s="247">
        <f>SUM(D129:D134)</f>
        <v>1647</v>
      </c>
      <c r="E128" s="86"/>
      <c r="F128" s="86"/>
      <c r="G128" s="248">
        <f t="shared" si="30"/>
        <v>0</v>
      </c>
      <c r="H128" s="270" t="e">
        <f t="shared" si="31"/>
        <v>#DIV/0!</v>
      </c>
    </row>
    <row r="129" spans="1:8" ht="37.5" customHeight="1">
      <c r="A129" s="250"/>
      <c r="B129" s="164" t="s">
        <v>279</v>
      </c>
      <c r="C129" s="163"/>
      <c r="D129" s="190">
        <v>18.8</v>
      </c>
      <c r="E129" s="13"/>
      <c r="F129" s="13"/>
      <c r="G129" s="154">
        <f t="shared" si="30"/>
        <v>0</v>
      </c>
      <c r="H129" s="235" t="e">
        <f t="shared" si="31"/>
        <v>#DIV/0!</v>
      </c>
    </row>
    <row r="130" spans="1:8" ht="20.100000000000001" customHeight="1">
      <c r="A130" s="250"/>
      <c r="B130" s="81" t="s">
        <v>214</v>
      </c>
      <c r="C130" s="163"/>
      <c r="D130" s="190">
        <v>7.2</v>
      </c>
      <c r="E130" s="13"/>
      <c r="F130" s="13"/>
      <c r="G130" s="154">
        <f t="shared" si="30"/>
        <v>0</v>
      </c>
      <c r="H130" s="235" t="e">
        <f t="shared" si="31"/>
        <v>#DIV/0!</v>
      </c>
    </row>
    <row r="131" spans="1:8" ht="20.100000000000001" customHeight="1">
      <c r="A131" s="250"/>
      <c r="B131" s="81" t="s">
        <v>212</v>
      </c>
      <c r="C131" s="163"/>
      <c r="D131" s="190">
        <v>4.5</v>
      </c>
      <c r="E131" s="13"/>
      <c r="F131" s="13"/>
      <c r="G131" s="154">
        <f t="shared" si="30"/>
        <v>0</v>
      </c>
      <c r="H131" s="235" t="e">
        <f t="shared" si="31"/>
        <v>#DIV/0!</v>
      </c>
    </row>
    <row r="132" spans="1:8" ht="20.100000000000001" customHeight="1">
      <c r="A132" s="250"/>
      <c r="B132" s="81" t="s">
        <v>217</v>
      </c>
      <c r="C132" s="163"/>
      <c r="D132" s="190">
        <v>5.2</v>
      </c>
      <c r="E132" s="13"/>
      <c r="F132" s="13"/>
      <c r="G132" s="154">
        <f t="shared" si="30"/>
        <v>0</v>
      </c>
      <c r="H132" s="235" t="e">
        <f t="shared" si="31"/>
        <v>#DIV/0!</v>
      </c>
    </row>
    <row r="133" spans="1:8" ht="20.100000000000001" customHeight="1">
      <c r="A133" s="250"/>
      <c r="B133" s="81" t="s">
        <v>221</v>
      </c>
      <c r="C133" s="163"/>
      <c r="D133" s="190">
        <v>1455.3</v>
      </c>
      <c r="E133" s="13"/>
      <c r="F133" s="13"/>
      <c r="G133" s="154">
        <f t="shared" si="30"/>
        <v>0</v>
      </c>
      <c r="H133" s="235" t="e">
        <f t="shared" si="31"/>
        <v>#DIV/0!</v>
      </c>
    </row>
    <row r="134" spans="1:8" ht="20.100000000000001" customHeight="1">
      <c r="A134" s="250"/>
      <c r="B134" s="81" t="s">
        <v>222</v>
      </c>
      <c r="C134" s="163"/>
      <c r="D134" s="190">
        <v>156</v>
      </c>
      <c r="E134" s="13"/>
      <c r="F134" s="13"/>
      <c r="G134" s="154">
        <f t="shared" si="30"/>
        <v>0</v>
      </c>
      <c r="H134" s="235" t="e">
        <f t="shared" si="31"/>
        <v>#DIV/0!</v>
      </c>
    </row>
    <row r="135" spans="1:8" ht="20.100000000000001" customHeight="1">
      <c r="A135" s="246" t="s">
        <v>472</v>
      </c>
      <c r="B135" s="167" t="s">
        <v>2</v>
      </c>
      <c r="C135" s="170">
        <v>1012</v>
      </c>
      <c r="D135" s="247">
        <v>11835.3</v>
      </c>
      <c r="E135" s="86"/>
      <c r="F135" s="86"/>
      <c r="G135" s="248">
        <f t="shared" si="30"/>
        <v>0</v>
      </c>
      <c r="H135" s="270" t="e">
        <f t="shared" si="31"/>
        <v>#DIV/0!</v>
      </c>
    </row>
    <row r="136" spans="1:8" ht="20.100000000000001" customHeight="1">
      <c r="A136" s="246" t="s">
        <v>473</v>
      </c>
      <c r="B136" s="167" t="s">
        <v>3</v>
      </c>
      <c r="C136" s="170">
        <v>1013</v>
      </c>
      <c r="D136" s="247">
        <v>2599</v>
      </c>
      <c r="E136" s="86"/>
      <c r="F136" s="86"/>
      <c r="G136" s="248">
        <f t="shared" si="30"/>
        <v>0</v>
      </c>
      <c r="H136" s="270" t="e">
        <f t="shared" si="31"/>
        <v>#DIV/0!</v>
      </c>
    </row>
    <row r="137" spans="1:8" ht="20.100000000000001" customHeight="1">
      <c r="A137" s="246" t="s">
        <v>474</v>
      </c>
      <c r="B137" s="167" t="s">
        <v>143</v>
      </c>
      <c r="C137" s="170">
        <v>1015</v>
      </c>
      <c r="D137" s="247">
        <f>SUM(D138:D151)</f>
        <v>179.7</v>
      </c>
      <c r="E137" s="86"/>
      <c r="F137" s="86"/>
      <c r="G137" s="248">
        <f t="shared" si="30"/>
        <v>0</v>
      </c>
      <c r="H137" s="270" t="e">
        <f t="shared" si="31"/>
        <v>#DIV/0!</v>
      </c>
    </row>
    <row r="138" spans="1:8" ht="37.5" customHeight="1">
      <c r="A138" s="250"/>
      <c r="B138" s="164" t="s">
        <v>303</v>
      </c>
      <c r="C138" s="163"/>
      <c r="D138" s="190">
        <v>27.7</v>
      </c>
      <c r="E138" s="13"/>
      <c r="F138" s="13"/>
      <c r="G138" s="154">
        <f t="shared" si="30"/>
        <v>0</v>
      </c>
      <c r="H138" s="235" t="e">
        <f t="shared" si="31"/>
        <v>#DIV/0!</v>
      </c>
    </row>
    <row r="139" spans="1:8" ht="56.25" customHeight="1">
      <c r="A139" s="250"/>
      <c r="B139" s="81" t="s">
        <v>230</v>
      </c>
      <c r="C139" s="163"/>
      <c r="D139" s="190">
        <v>0.9</v>
      </c>
      <c r="E139" s="13"/>
      <c r="F139" s="13"/>
      <c r="G139" s="154">
        <f t="shared" si="30"/>
        <v>0</v>
      </c>
      <c r="H139" s="235" t="e">
        <f t="shared" si="31"/>
        <v>#DIV/0!</v>
      </c>
    </row>
    <row r="140" spans="1:8" ht="20.100000000000001" customHeight="1">
      <c r="A140" s="250"/>
      <c r="B140" s="81" t="s">
        <v>231</v>
      </c>
      <c r="C140" s="163"/>
      <c r="D140" s="190">
        <v>66.7</v>
      </c>
      <c r="E140" s="13"/>
      <c r="F140" s="13"/>
      <c r="G140" s="154">
        <f t="shared" si="30"/>
        <v>0</v>
      </c>
      <c r="H140" s="235" t="e">
        <f t="shared" si="31"/>
        <v>#DIV/0!</v>
      </c>
    </row>
    <row r="141" spans="1:8" ht="20.100000000000001" customHeight="1">
      <c r="A141" s="250"/>
      <c r="B141" s="81" t="s">
        <v>233</v>
      </c>
      <c r="C141" s="163"/>
      <c r="D141" s="190">
        <v>7.5</v>
      </c>
      <c r="E141" s="13"/>
      <c r="F141" s="13"/>
      <c r="G141" s="154">
        <f t="shared" si="30"/>
        <v>0</v>
      </c>
      <c r="H141" s="235" t="e">
        <f t="shared" si="31"/>
        <v>#DIV/0!</v>
      </c>
    </row>
    <row r="142" spans="1:8" ht="20.100000000000001" customHeight="1">
      <c r="A142" s="250"/>
      <c r="B142" s="81" t="s">
        <v>234</v>
      </c>
      <c r="C142" s="163"/>
      <c r="D142" s="190">
        <v>1.9</v>
      </c>
      <c r="E142" s="13"/>
      <c r="F142" s="13"/>
      <c r="G142" s="154">
        <f t="shared" si="30"/>
        <v>0</v>
      </c>
      <c r="H142" s="235" t="e">
        <f t="shared" si="31"/>
        <v>#DIV/0!</v>
      </c>
    </row>
    <row r="143" spans="1:8" ht="36" customHeight="1">
      <c r="A143" s="250"/>
      <c r="B143" s="81" t="s">
        <v>235</v>
      </c>
      <c r="C143" s="163"/>
      <c r="D143" s="190">
        <v>12.5</v>
      </c>
      <c r="E143" s="13"/>
      <c r="F143" s="13"/>
      <c r="G143" s="154">
        <f t="shared" si="30"/>
        <v>0</v>
      </c>
      <c r="H143" s="235" t="e">
        <f t="shared" si="31"/>
        <v>#DIV/0!</v>
      </c>
    </row>
    <row r="144" spans="1:8" ht="24.75" customHeight="1">
      <c r="A144" s="250"/>
      <c r="B144" s="81" t="s">
        <v>237</v>
      </c>
      <c r="C144" s="163"/>
      <c r="D144" s="190">
        <v>1.3</v>
      </c>
      <c r="E144" s="13"/>
      <c r="F144" s="13"/>
      <c r="G144" s="154">
        <f t="shared" si="30"/>
        <v>0</v>
      </c>
      <c r="H144" s="235" t="e">
        <f t="shared" si="31"/>
        <v>#DIV/0!</v>
      </c>
    </row>
    <row r="145" spans="1:8" ht="20.100000000000001" customHeight="1">
      <c r="A145" s="250"/>
      <c r="B145" s="81" t="s">
        <v>238</v>
      </c>
      <c r="C145" s="163"/>
      <c r="D145" s="190">
        <v>1.7</v>
      </c>
      <c r="E145" s="13"/>
      <c r="F145" s="13"/>
      <c r="G145" s="154">
        <f t="shared" si="30"/>
        <v>0</v>
      </c>
      <c r="H145" s="235" t="e">
        <f t="shared" si="31"/>
        <v>#DIV/0!</v>
      </c>
    </row>
    <row r="146" spans="1:8" ht="20.100000000000001" customHeight="1">
      <c r="A146" s="250"/>
      <c r="B146" s="81" t="s">
        <v>239</v>
      </c>
      <c r="C146" s="163"/>
      <c r="D146" s="190">
        <v>2.4</v>
      </c>
      <c r="E146" s="13"/>
      <c r="F146" s="13"/>
      <c r="G146" s="154">
        <f t="shared" si="30"/>
        <v>0</v>
      </c>
      <c r="H146" s="235" t="e">
        <f t="shared" si="31"/>
        <v>#DIV/0!</v>
      </c>
    </row>
    <row r="147" spans="1:8" ht="20.100000000000001" customHeight="1">
      <c r="A147" s="250"/>
      <c r="B147" s="81" t="s">
        <v>240</v>
      </c>
      <c r="C147" s="163"/>
      <c r="D147" s="190">
        <v>5.8</v>
      </c>
      <c r="E147" s="13"/>
      <c r="F147" s="13"/>
      <c r="G147" s="154">
        <f t="shared" si="30"/>
        <v>0</v>
      </c>
      <c r="H147" s="235" t="e">
        <f t="shared" si="31"/>
        <v>#DIV/0!</v>
      </c>
    </row>
    <row r="148" spans="1:8" ht="20.100000000000001" customHeight="1">
      <c r="A148" s="250"/>
      <c r="B148" s="165" t="s">
        <v>304</v>
      </c>
      <c r="C148" s="163"/>
      <c r="D148" s="190">
        <v>21.2</v>
      </c>
      <c r="E148" s="13"/>
      <c r="F148" s="13"/>
      <c r="G148" s="154">
        <f t="shared" si="30"/>
        <v>0</v>
      </c>
      <c r="H148" s="235" t="e">
        <f t="shared" si="31"/>
        <v>#DIV/0!</v>
      </c>
    </row>
    <row r="149" spans="1:8" ht="58.5" customHeight="1">
      <c r="A149" s="250"/>
      <c r="B149" s="166" t="s">
        <v>305</v>
      </c>
      <c r="C149" s="163"/>
      <c r="D149" s="190">
        <v>29.6</v>
      </c>
      <c r="E149" s="13"/>
      <c r="F149" s="13"/>
      <c r="G149" s="154">
        <f t="shared" si="30"/>
        <v>0</v>
      </c>
      <c r="H149" s="235" t="e">
        <f t="shared" si="31"/>
        <v>#DIV/0!</v>
      </c>
    </row>
    <row r="150" spans="1:8" ht="20.100000000000001" customHeight="1">
      <c r="A150" s="250"/>
      <c r="B150" s="166" t="s">
        <v>247</v>
      </c>
      <c r="C150" s="163"/>
      <c r="D150" s="190">
        <v>0.2</v>
      </c>
      <c r="E150" s="13"/>
      <c r="F150" s="13"/>
      <c r="G150" s="154">
        <f t="shared" si="30"/>
        <v>0</v>
      </c>
      <c r="H150" s="235" t="e">
        <f t="shared" si="31"/>
        <v>#DIV/0!</v>
      </c>
    </row>
    <row r="151" spans="1:8" ht="20.100000000000001" customHeight="1">
      <c r="A151" s="250"/>
      <c r="B151" s="166" t="s">
        <v>249</v>
      </c>
      <c r="C151" s="163"/>
      <c r="D151" s="190">
        <v>0.3</v>
      </c>
      <c r="E151" s="13"/>
      <c r="F151" s="13"/>
      <c r="G151" s="154">
        <f t="shared" si="30"/>
        <v>0</v>
      </c>
      <c r="H151" s="235" t="e">
        <f t="shared" si="31"/>
        <v>#DIV/0!</v>
      </c>
    </row>
    <row r="152" spans="1:8" ht="24" customHeight="1">
      <c r="A152" s="155" t="s">
        <v>475</v>
      </c>
      <c r="B152" s="259" t="s">
        <v>136</v>
      </c>
      <c r="C152" s="186">
        <v>1020</v>
      </c>
      <c r="D152" s="12">
        <f>D153+D156+D157+D158</f>
        <v>1098.2</v>
      </c>
      <c r="E152" s="12"/>
      <c r="F152" s="12"/>
      <c r="G152" s="244">
        <f t="shared" si="30"/>
        <v>0</v>
      </c>
      <c r="H152" s="267" t="e">
        <f t="shared" si="31"/>
        <v>#DIV/0!</v>
      </c>
    </row>
    <row r="153" spans="1:8" ht="20.100000000000001" customHeight="1">
      <c r="A153" s="246" t="s">
        <v>476</v>
      </c>
      <c r="B153" s="167" t="s">
        <v>161</v>
      </c>
      <c r="C153" s="170">
        <v>1021</v>
      </c>
      <c r="D153" s="278">
        <f>SUM(D154:D155)</f>
        <v>11.7</v>
      </c>
      <c r="E153" s="86"/>
      <c r="F153" s="86"/>
      <c r="G153" s="248">
        <f t="shared" si="30"/>
        <v>0</v>
      </c>
      <c r="H153" s="270" t="e">
        <f t="shared" si="31"/>
        <v>#DIV/0!</v>
      </c>
    </row>
    <row r="154" spans="1:8" ht="20.100000000000001" customHeight="1">
      <c r="A154" s="279"/>
      <c r="B154" s="81" t="s">
        <v>266</v>
      </c>
      <c r="C154" s="163"/>
      <c r="D154" s="190">
        <v>4.5</v>
      </c>
      <c r="E154" s="13"/>
      <c r="F154" s="13"/>
      <c r="G154" s="154">
        <f t="shared" si="30"/>
        <v>0</v>
      </c>
      <c r="H154" s="235" t="e">
        <f t="shared" si="31"/>
        <v>#DIV/0!</v>
      </c>
    </row>
    <row r="155" spans="1:8" ht="20.100000000000001" customHeight="1">
      <c r="A155" s="279"/>
      <c r="B155" s="81" t="s">
        <v>306</v>
      </c>
      <c r="C155" s="163"/>
      <c r="D155" s="190">
        <v>7.2</v>
      </c>
      <c r="E155" s="13"/>
      <c r="F155" s="13"/>
      <c r="G155" s="154">
        <f t="shared" si="30"/>
        <v>0</v>
      </c>
      <c r="H155" s="235" t="e">
        <f t="shared" si="31"/>
        <v>#DIV/0!</v>
      </c>
    </row>
    <row r="156" spans="1:8" ht="20.100000000000001" customHeight="1">
      <c r="A156" s="246" t="s">
        <v>477</v>
      </c>
      <c r="B156" s="167" t="s">
        <v>2</v>
      </c>
      <c r="C156" s="170">
        <v>1022</v>
      </c>
      <c r="D156" s="247">
        <v>843.5</v>
      </c>
      <c r="E156" s="86"/>
      <c r="F156" s="86"/>
      <c r="G156" s="248">
        <f t="shared" si="30"/>
        <v>0</v>
      </c>
      <c r="H156" s="270" t="e">
        <f t="shared" si="31"/>
        <v>#DIV/0!</v>
      </c>
    </row>
    <row r="157" spans="1:8" ht="20.100000000000001" customHeight="1">
      <c r="A157" s="246" t="s">
        <v>478</v>
      </c>
      <c r="B157" s="167" t="s">
        <v>3</v>
      </c>
      <c r="C157" s="170">
        <v>1023</v>
      </c>
      <c r="D157" s="247">
        <v>190</v>
      </c>
      <c r="E157" s="86"/>
      <c r="F157" s="86"/>
      <c r="G157" s="248">
        <f t="shared" si="30"/>
        <v>0</v>
      </c>
      <c r="H157" s="270" t="e">
        <f t="shared" si="31"/>
        <v>#DIV/0!</v>
      </c>
    </row>
    <row r="158" spans="1:8" ht="20.100000000000001" customHeight="1">
      <c r="A158" s="246" t="s">
        <v>479</v>
      </c>
      <c r="B158" s="167" t="s">
        <v>307</v>
      </c>
      <c r="C158" s="170">
        <v>1025</v>
      </c>
      <c r="D158" s="247">
        <f>SUM(D159:D164)</f>
        <v>52.999999999999993</v>
      </c>
      <c r="E158" s="86"/>
      <c r="F158" s="86"/>
      <c r="G158" s="248">
        <f t="shared" si="30"/>
        <v>0</v>
      </c>
      <c r="H158" s="270" t="e">
        <f t="shared" si="31"/>
        <v>#DIV/0!</v>
      </c>
    </row>
    <row r="159" spans="1:8" ht="20.100000000000001" customHeight="1">
      <c r="A159" s="250"/>
      <c r="B159" s="164" t="s">
        <v>268</v>
      </c>
      <c r="C159" s="163"/>
      <c r="D159" s="190">
        <v>13.5</v>
      </c>
      <c r="E159" s="13"/>
      <c r="F159" s="13"/>
      <c r="G159" s="154">
        <f t="shared" si="30"/>
        <v>0</v>
      </c>
      <c r="H159" s="235" t="e">
        <f t="shared" si="31"/>
        <v>#DIV/0!</v>
      </c>
    </row>
    <row r="160" spans="1:8" ht="20.100000000000001" customHeight="1">
      <c r="A160" s="250"/>
      <c r="B160" s="164" t="s">
        <v>308</v>
      </c>
      <c r="C160" s="163"/>
      <c r="D160" s="190">
        <v>28</v>
      </c>
      <c r="E160" s="13"/>
      <c r="F160" s="13"/>
      <c r="G160" s="154">
        <f t="shared" si="30"/>
        <v>0</v>
      </c>
      <c r="H160" s="235" t="e">
        <f t="shared" si="31"/>
        <v>#DIV/0!</v>
      </c>
    </row>
    <row r="161" spans="1:8" ht="20.100000000000001" customHeight="1">
      <c r="A161" s="250"/>
      <c r="B161" s="164" t="s">
        <v>293</v>
      </c>
      <c r="C161" s="163"/>
      <c r="D161" s="190">
        <v>1.4</v>
      </c>
      <c r="E161" s="13"/>
      <c r="F161" s="13"/>
      <c r="G161" s="154">
        <f t="shared" si="30"/>
        <v>0</v>
      </c>
      <c r="H161" s="235" t="e">
        <f t="shared" si="31"/>
        <v>#DIV/0!</v>
      </c>
    </row>
    <row r="162" spans="1:8" ht="20.100000000000001" customHeight="1">
      <c r="A162" s="250"/>
      <c r="B162" s="164" t="s">
        <v>309</v>
      </c>
      <c r="C162" s="163"/>
      <c r="D162" s="190">
        <v>0.3</v>
      </c>
      <c r="E162" s="13"/>
      <c r="F162" s="13"/>
      <c r="G162" s="154">
        <f t="shared" si="30"/>
        <v>0</v>
      </c>
      <c r="H162" s="235" t="e">
        <f t="shared" si="31"/>
        <v>#DIV/0!</v>
      </c>
    </row>
    <row r="163" spans="1:8" ht="20.100000000000001" customHeight="1">
      <c r="A163" s="250"/>
      <c r="B163" s="164" t="s">
        <v>310</v>
      </c>
      <c r="C163" s="163"/>
      <c r="D163" s="190">
        <v>7.5</v>
      </c>
      <c r="E163" s="13"/>
      <c r="F163" s="13"/>
      <c r="G163" s="154">
        <f t="shared" si="30"/>
        <v>0</v>
      </c>
      <c r="H163" s="235" t="e">
        <f t="shared" si="31"/>
        <v>#DIV/0!</v>
      </c>
    </row>
    <row r="164" spans="1:8" ht="20.100000000000001" customHeight="1">
      <c r="A164" s="250"/>
      <c r="B164" s="164" t="s">
        <v>248</v>
      </c>
      <c r="C164" s="163"/>
      <c r="D164" s="190">
        <v>2.2999999999999998</v>
      </c>
      <c r="E164" s="13"/>
      <c r="F164" s="13"/>
      <c r="G164" s="154">
        <f t="shared" si="30"/>
        <v>0</v>
      </c>
      <c r="H164" s="235" t="e">
        <f t="shared" si="31"/>
        <v>#DIV/0!</v>
      </c>
    </row>
    <row r="165" spans="1:8" ht="26.25" customHeight="1">
      <c r="A165" s="257" t="s">
        <v>480</v>
      </c>
      <c r="B165" s="280" t="s">
        <v>14</v>
      </c>
      <c r="C165" s="160">
        <v>1030</v>
      </c>
      <c r="D165" s="157">
        <f>D166</f>
        <v>60.8</v>
      </c>
      <c r="E165" s="157"/>
      <c r="F165" s="157"/>
      <c r="G165" s="244">
        <f t="shared" si="30"/>
        <v>0</v>
      </c>
      <c r="H165" s="267" t="e">
        <f t="shared" si="31"/>
        <v>#DIV/0!</v>
      </c>
    </row>
    <row r="166" spans="1:8" ht="20.100000000000001" customHeight="1">
      <c r="A166" s="246" t="s">
        <v>481</v>
      </c>
      <c r="B166" s="281" t="s">
        <v>137</v>
      </c>
      <c r="C166" s="170">
        <v>1035</v>
      </c>
      <c r="D166" s="247">
        <f>SUM(D167:D168)</f>
        <v>60.8</v>
      </c>
      <c r="E166" s="247">
        <f>SUM(E167:E168)</f>
        <v>0</v>
      </c>
      <c r="F166" s="247">
        <f>SUM(F167:F168)</f>
        <v>0</v>
      </c>
      <c r="G166" s="248">
        <f t="shared" si="30"/>
        <v>0</v>
      </c>
      <c r="H166" s="270" t="e">
        <f t="shared" si="31"/>
        <v>#DIV/0!</v>
      </c>
    </row>
    <row r="167" spans="1:8" ht="20.100000000000001" customHeight="1">
      <c r="A167" s="250"/>
      <c r="B167" s="81" t="s">
        <v>231</v>
      </c>
      <c r="C167" s="163"/>
      <c r="D167" s="190">
        <v>15.2</v>
      </c>
      <c r="E167" s="190"/>
      <c r="F167" s="282"/>
      <c r="G167" s="154">
        <f t="shared" si="30"/>
        <v>0</v>
      </c>
      <c r="H167" s="235" t="e">
        <f t="shared" si="31"/>
        <v>#DIV/0!</v>
      </c>
    </row>
    <row r="168" spans="1:8" ht="20.100000000000001" customHeight="1">
      <c r="A168" s="250"/>
      <c r="B168" s="81" t="s">
        <v>222</v>
      </c>
      <c r="C168" s="163"/>
      <c r="D168" s="190">
        <v>45.6</v>
      </c>
      <c r="E168" s="190"/>
      <c r="F168" s="282"/>
      <c r="G168" s="154">
        <f t="shared" si="30"/>
        <v>0</v>
      </c>
      <c r="H168" s="235" t="e">
        <f t="shared" si="31"/>
        <v>#DIV/0!</v>
      </c>
    </row>
    <row r="169" spans="1:8" ht="65.25" customHeight="1">
      <c r="A169" s="150" t="s">
        <v>159</v>
      </c>
      <c r="B169" s="151" t="s">
        <v>311</v>
      </c>
      <c r="C169" s="186"/>
      <c r="D169" s="151">
        <v>1328.4</v>
      </c>
      <c r="E169" s="152"/>
      <c r="F169" s="153">
        <f>F171</f>
        <v>54.300000000000004</v>
      </c>
      <c r="G169" s="154">
        <f t="shared" ref="G169:G234" si="37">F169-E169</f>
        <v>54.300000000000004</v>
      </c>
      <c r="H169" s="235" t="e">
        <f t="shared" ref="H169:H234" si="38">(F169/E169)*100</f>
        <v>#DIV/0!</v>
      </c>
    </row>
    <row r="170" spans="1:8" ht="23.25" customHeight="1">
      <c r="A170" s="150"/>
      <c r="B170" s="161" t="s">
        <v>130</v>
      </c>
      <c r="C170" s="186"/>
      <c r="D170" s="151"/>
      <c r="E170" s="152"/>
      <c r="F170" s="153"/>
      <c r="G170" s="154"/>
      <c r="H170" s="235"/>
    </row>
    <row r="171" spans="1:8" ht="37.5" customHeight="1">
      <c r="A171" s="150" t="s">
        <v>164</v>
      </c>
      <c r="B171" s="283" t="s">
        <v>312</v>
      </c>
      <c r="C171" s="160">
        <v>1010</v>
      </c>
      <c r="D171" s="284">
        <f>D172</f>
        <v>1328.4</v>
      </c>
      <c r="E171" s="284">
        <f t="shared" ref="E171:F171" si="39">E172</f>
        <v>0</v>
      </c>
      <c r="F171" s="284">
        <f t="shared" si="39"/>
        <v>54.300000000000004</v>
      </c>
      <c r="G171" s="244">
        <f t="shared" si="37"/>
        <v>54.300000000000004</v>
      </c>
      <c r="H171" s="267" t="e">
        <f t="shared" si="38"/>
        <v>#DIV/0!</v>
      </c>
    </row>
    <row r="172" spans="1:8" ht="20.100000000000001" customHeight="1">
      <c r="A172" s="285" t="s">
        <v>482</v>
      </c>
      <c r="B172" s="167" t="s">
        <v>161</v>
      </c>
      <c r="C172" s="170">
        <v>1011</v>
      </c>
      <c r="D172" s="286">
        <f>SUM(D173:D175)</f>
        <v>1328.4</v>
      </c>
      <c r="E172" s="286">
        <f t="shared" ref="E172:F172" si="40">SUM(E173:E175)</f>
        <v>0</v>
      </c>
      <c r="F172" s="286">
        <f t="shared" si="40"/>
        <v>54.300000000000004</v>
      </c>
      <c r="G172" s="248">
        <f t="shared" si="37"/>
        <v>54.300000000000004</v>
      </c>
      <c r="H172" s="270" t="e">
        <f t="shared" si="38"/>
        <v>#DIV/0!</v>
      </c>
    </row>
    <row r="173" spans="1:8" ht="20.100000000000001" customHeight="1">
      <c r="A173" s="264"/>
      <c r="B173" s="164" t="s">
        <v>314</v>
      </c>
      <c r="C173" s="163"/>
      <c r="D173" s="265">
        <v>86.5</v>
      </c>
      <c r="E173" s="266"/>
      <c r="F173" s="228">
        <v>1.7</v>
      </c>
      <c r="G173" s="154">
        <f t="shared" si="37"/>
        <v>1.7</v>
      </c>
      <c r="H173" s="235" t="e">
        <f t="shared" si="38"/>
        <v>#DIV/0!</v>
      </c>
    </row>
    <row r="174" spans="1:8" ht="20.100000000000001" customHeight="1">
      <c r="A174" s="264"/>
      <c r="B174" s="261" t="s">
        <v>221</v>
      </c>
      <c r="C174" s="193"/>
      <c r="D174" s="265">
        <v>1063.4000000000001</v>
      </c>
      <c r="E174" s="266"/>
      <c r="F174" s="228">
        <v>45.7</v>
      </c>
      <c r="G174" s="154">
        <f t="shared" si="37"/>
        <v>45.7</v>
      </c>
      <c r="H174" s="235" t="e">
        <f t="shared" si="38"/>
        <v>#DIV/0!</v>
      </c>
    </row>
    <row r="175" spans="1:8" ht="20.100000000000001" customHeight="1">
      <c r="A175" s="264"/>
      <c r="B175" s="261" t="s">
        <v>222</v>
      </c>
      <c r="C175" s="193"/>
      <c r="D175" s="265">
        <v>178.5</v>
      </c>
      <c r="E175" s="266"/>
      <c r="F175" s="228">
        <v>6.9</v>
      </c>
      <c r="G175" s="154">
        <f t="shared" si="37"/>
        <v>6.9</v>
      </c>
      <c r="H175" s="235" t="e">
        <f t="shared" si="38"/>
        <v>#DIV/0!</v>
      </c>
    </row>
    <row r="176" spans="1:8" ht="39.75" customHeight="1">
      <c r="A176" s="155" t="s">
        <v>483</v>
      </c>
      <c r="B176" s="273" t="s">
        <v>315</v>
      </c>
      <c r="C176" s="189"/>
      <c r="D176" s="162">
        <f>D178+D185</f>
        <v>135.00000000000003</v>
      </c>
      <c r="E176" s="162">
        <f>E178+E185</f>
        <v>189.60000000000002</v>
      </c>
      <c r="F176" s="162">
        <f>F178+F185</f>
        <v>172.1</v>
      </c>
      <c r="G176" s="154">
        <f t="shared" si="37"/>
        <v>-17.500000000000028</v>
      </c>
      <c r="H176" s="154">
        <f t="shared" si="38"/>
        <v>90.770042194092809</v>
      </c>
    </row>
    <row r="177" spans="1:8" ht="20.100000000000001" customHeight="1">
      <c r="A177" s="269"/>
      <c r="B177" s="161" t="s">
        <v>130</v>
      </c>
      <c r="C177" s="193"/>
      <c r="D177" s="13"/>
      <c r="E177" s="13"/>
      <c r="F177" s="13"/>
      <c r="G177" s="154">
        <f t="shared" si="37"/>
        <v>0</v>
      </c>
      <c r="H177" s="235" t="e">
        <f t="shared" si="38"/>
        <v>#DIV/0!</v>
      </c>
    </row>
    <row r="178" spans="1:8" ht="41.25" customHeight="1">
      <c r="A178" s="155" t="s">
        <v>160</v>
      </c>
      <c r="B178" s="179" t="s">
        <v>134</v>
      </c>
      <c r="C178" s="186">
        <v>1010</v>
      </c>
      <c r="D178" s="162">
        <f>D179</f>
        <v>135.00000000000003</v>
      </c>
      <c r="E178" s="162">
        <f>E179</f>
        <v>189.3</v>
      </c>
      <c r="F178" s="162">
        <f>F179</f>
        <v>171.79999999999998</v>
      </c>
      <c r="G178" s="244">
        <f t="shared" si="37"/>
        <v>-17.500000000000028</v>
      </c>
      <c r="H178" s="244">
        <f t="shared" si="38"/>
        <v>90.755414685684087</v>
      </c>
    </row>
    <row r="179" spans="1:8" ht="23.25" customHeight="1">
      <c r="A179" s="268" t="s">
        <v>505</v>
      </c>
      <c r="B179" s="167" t="s">
        <v>161</v>
      </c>
      <c r="C179" s="170">
        <v>1011</v>
      </c>
      <c r="D179" s="247">
        <f>SUM(D180:D183)</f>
        <v>135.00000000000003</v>
      </c>
      <c r="E179" s="247">
        <f>SUM(E180:E183)</f>
        <v>189.3</v>
      </c>
      <c r="F179" s="247">
        <f>SUM(F180:F184)</f>
        <v>171.79999999999998</v>
      </c>
      <c r="G179" s="248">
        <f t="shared" si="37"/>
        <v>-17.500000000000028</v>
      </c>
      <c r="H179" s="248">
        <f t="shared" si="38"/>
        <v>90.755414685684087</v>
      </c>
    </row>
    <row r="180" spans="1:8" ht="20.100000000000001" customHeight="1">
      <c r="A180" s="269"/>
      <c r="B180" s="81" t="s">
        <v>224</v>
      </c>
      <c r="C180" s="163"/>
      <c r="D180" s="190">
        <v>9.6999999999999993</v>
      </c>
      <c r="E180" s="190">
        <v>6.7</v>
      </c>
      <c r="F180" s="190">
        <v>6.7</v>
      </c>
      <c r="G180" s="154">
        <f t="shared" si="37"/>
        <v>0</v>
      </c>
      <c r="H180" s="154">
        <f t="shared" si="38"/>
        <v>100</v>
      </c>
    </row>
    <row r="181" spans="1:8" ht="20.100000000000001" customHeight="1">
      <c r="A181" s="269"/>
      <c r="B181" s="81" t="s">
        <v>225</v>
      </c>
      <c r="C181" s="163"/>
      <c r="D181" s="190">
        <v>2.1</v>
      </c>
      <c r="E181" s="190">
        <v>3.2</v>
      </c>
      <c r="F181" s="190">
        <v>3.3</v>
      </c>
      <c r="G181" s="154">
        <f t="shared" si="37"/>
        <v>9.9999999999999645E-2</v>
      </c>
      <c r="H181" s="154">
        <f t="shared" si="38"/>
        <v>103.12499999999997</v>
      </c>
    </row>
    <row r="182" spans="1:8" ht="20.100000000000001" customHeight="1">
      <c r="A182" s="269"/>
      <c r="B182" s="81" t="s">
        <v>226</v>
      </c>
      <c r="C182" s="163"/>
      <c r="D182" s="190">
        <v>122.9</v>
      </c>
      <c r="E182" s="190">
        <v>179</v>
      </c>
      <c r="F182" s="190">
        <v>160.69999999999999</v>
      </c>
      <c r="G182" s="154">
        <f t="shared" si="37"/>
        <v>-18.300000000000011</v>
      </c>
      <c r="H182" s="154">
        <f t="shared" si="38"/>
        <v>89.77653631284916</v>
      </c>
    </row>
    <row r="183" spans="1:8" ht="20.100000000000001" customHeight="1">
      <c r="A183" s="269"/>
      <c r="B183" s="81" t="s">
        <v>227</v>
      </c>
      <c r="C183" s="163"/>
      <c r="D183" s="190">
        <v>0.3</v>
      </c>
      <c r="E183" s="190">
        <v>0.4</v>
      </c>
      <c r="F183" s="190">
        <v>0.4</v>
      </c>
      <c r="G183" s="154">
        <f t="shared" si="37"/>
        <v>0</v>
      </c>
      <c r="H183" s="154">
        <f t="shared" si="38"/>
        <v>100</v>
      </c>
    </row>
    <row r="184" spans="1:8" ht="20.100000000000001" customHeight="1">
      <c r="A184" s="269"/>
      <c r="B184" s="81" t="s">
        <v>228</v>
      </c>
      <c r="C184" s="163"/>
      <c r="D184" s="190"/>
      <c r="E184" s="190"/>
      <c r="F184" s="190">
        <v>0.7</v>
      </c>
      <c r="G184" s="154">
        <f t="shared" si="37"/>
        <v>0.7</v>
      </c>
      <c r="H184" s="235" t="e">
        <f t="shared" si="38"/>
        <v>#DIV/0!</v>
      </c>
    </row>
    <row r="185" spans="1:8" ht="20.100000000000001" customHeight="1">
      <c r="A185" s="155" t="s">
        <v>484</v>
      </c>
      <c r="B185" s="273" t="s">
        <v>136</v>
      </c>
      <c r="C185" s="160">
        <v>1020</v>
      </c>
      <c r="D185" s="157">
        <f>D186</f>
        <v>0</v>
      </c>
      <c r="E185" s="157">
        <f t="shared" ref="E185:F185" si="41">E186</f>
        <v>0.3</v>
      </c>
      <c r="F185" s="157">
        <f t="shared" si="41"/>
        <v>0.3</v>
      </c>
      <c r="G185" s="244">
        <f t="shared" si="37"/>
        <v>0</v>
      </c>
      <c r="H185" s="244">
        <f t="shared" si="38"/>
        <v>100</v>
      </c>
    </row>
    <row r="186" spans="1:8" ht="20.100000000000001" customHeight="1">
      <c r="A186" s="269" t="s">
        <v>506</v>
      </c>
      <c r="B186" s="258" t="s">
        <v>127</v>
      </c>
      <c r="C186" s="170">
        <v>1025</v>
      </c>
      <c r="D186" s="247">
        <f>SUM(D187:D187)</f>
        <v>0</v>
      </c>
      <c r="E186" s="247">
        <f>SUM(E187:E187)</f>
        <v>0.3</v>
      </c>
      <c r="F186" s="247">
        <f>SUM(F187:F187)</f>
        <v>0.3</v>
      </c>
      <c r="G186" s="251">
        <f t="shared" si="37"/>
        <v>0</v>
      </c>
      <c r="H186" s="251">
        <f t="shared" si="38"/>
        <v>100</v>
      </c>
    </row>
    <row r="187" spans="1:8" ht="20.100000000000001" customHeight="1">
      <c r="A187" s="269"/>
      <c r="B187" s="81" t="s">
        <v>74</v>
      </c>
      <c r="C187" s="163"/>
      <c r="D187" s="190"/>
      <c r="E187" s="190">
        <v>0.3</v>
      </c>
      <c r="F187" s="190">
        <v>0.3</v>
      </c>
      <c r="G187" s="154">
        <f t="shared" si="37"/>
        <v>0</v>
      </c>
      <c r="H187" s="154">
        <f t="shared" si="38"/>
        <v>100</v>
      </c>
    </row>
    <row r="188" spans="1:8" ht="65.25" customHeight="1">
      <c r="A188" s="155" t="s">
        <v>485</v>
      </c>
      <c r="B188" s="262" t="s">
        <v>507</v>
      </c>
      <c r="C188" s="194"/>
      <c r="D188" s="12">
        <f>D199+D200</f>
        <v>177.4</v>
      </c>
      <c r="E188" s="12">
        <f>E191+E199+E200</f>
        <v>230</v>
      </c>
      <c r="F188" s="12">
        <f>F191+F199+F200+F201</f>
        <v>171.70000000000002</v>
      </c>
      <c r="G188" s="244">
        <f t="shared" si="37"/>
        <v>-58.299999999999983</v>
      </c>
      <c r="H188" s="244">
        <f t="shared" si="38"/>
        <v>74.652173913043484</v>
      </c>
    </row>
    <row r="189" spans="1:8" ht="22.5" customHeight="1">
      <c r="A189" s="269"/>
      <c r="B189" s="161" t="s">
        <v>130</v>
      </c>
      <c r="C189" s="193"/>
      <c r="D189" s="13"/>
      <c r="E189" s="13"/>
      <c r="F189" s="13"/>
      <c r="G189" s="154">
        <f t="shared" si="37"/>
        <v>0</v>
      </c>
      <c r="H189" s="235" t="e">
        <f t="shared" si="38"/>
        <v>#DIV/0!</v>
      </c>
    </row>
    <row r="190" spans="1:8" ht="39.75" customHeight="1">
      <c r="A190" s="155" t="s">
        <v>331</v>
      </c>
      <c r="B190" s="179" t="s">
        <v>134</v>
      </c>
      <c r="C190" s="186">
        <v>1010</v>
      </c>
      <c r="D190" s="12">
        <f>D191+D199+D200+D201</f>
        <v>177.4</v>
      </c>
      <c r="E190" s="12">
        <f t="shared" ref="E190:F190" si="42">E191+E199+E200+E201</f>
        <v>230</v>
      </c>
      <c r="F190" s="12">
        <f t="shared" si="42"/>
        <v>171.70000000000002</v>
      </c>
      <c r="G190" s="244">
        <f t="shared" si="37"/>
        <v>-58.299999999999983</v>
      </c>
      <c r="H190" s="244">
        <f t="shared" si="38"/>
        <v>74.652173913043484</v>
      </c>
    </row>
    <row r="191" spans="1:8" ht="20.100000000000001" customHeight="1">
      <c r="A191" s="268" t="s">
        <v>332</v>
      </c>
      <c r="B191" s="167" t="s">
        <v>161</v>
      </c>
      <c r="C191" s="170">
        <v>1011</v>
      </c>
      <c r="D191" s="247">
        <f>SUM(D192:D197)</f>
        <v>0</v>
      </c>
      <c r="E191" s="247">
        <f t="shared" ref="E191" si="43">SUM(E192:E197)</f>
        <v>20.999999999999996</v>
      </c>
      <c r="F191" s="247">
        <f>SUM(F192:F198)</f>
        <v>16</v>
      </c>
      <c r="G191" s="248">
        <f t="shared" si="37"/>
        <v>-4.9999999999999964</v>
      </c>
      <c r="H191" s="248">
        <f t="shared" si="38"/>
        <v>76.190476190476204</v>
      </c>
    </row>
    <row r="192" spans="1:8" ht="20.100000000000001" customHeight="1">
      <c r="A192" s="269"/>
      <c r="B192" s="81" t="s">
        <v>223</v>
      </c>
      <c r="C192" s="163"/>
      <c r="D192" s="190"/>
      <c r="E192" s="190"/>
      <c r="F192" s="190"/>
      <c r="G192" s="154">
        <f t="shared" si="37"/>
        <v>0</v>
      </c>
      <c r="H192" s="235" t="e">
        <f t="shared" si="38"/>
        <v>#DIV/0!</v>
      </c>
    </row>
    <row r="193" spans="1:8" ht="20.100000000000001" customHeight="1">
      <c r="A193" s="269"/>
      <c r="B193" s="81" t="s">
        <v>224</v>
      </c>
      <c r="C193" s="163"/>
      <c r="D193" s="190"/>
      <c r="E193" s="190">
        <v>10.199999999999999</v>
      </c>
      <c r="F193" s="190">
        <v>8.5</v>
      </c>
      <c r="G193" s="154">
        <f t="shared" si="37"/>
        <v>-1.6999999999999993</v>
      </c>
      <c r="H193" s="154">
        <f t="shared" si="38"/>
        <v>83.333333333333343</v>
      </c>
    </row>
    <row r="194" spans="1:8" ht="20.100000000000001" customHeight="1">
      <c r="A194" s="269"/>
      <c r="B194" s="81" t="s">
        <v>225</v>
      </c>
      <c r="C194" s="163"/>
      <c r="D194" s="190"/>
      <c r="E194" s="190">
        <v>1.2</v>
      </c>
      <c r="F194" s="190">
        <v>0.7</v>
      </c>
      <c r="G194" s="154">
        <f t="shared" si="37"/>
        <v>-0.5</v>
      </c>
      <c r="H194" s="154">
        <f t="shared" si="38"/>
        <v>58.333333333333336</v>
      </c>
    </row>
    <row r="195" spans="1:8" ht="20.100000000000001" customHeight="1">
      <c r="A195" s="269"/>
      <c r="B195" s="81" t="s">
        <v>226</v>
      </c>
      <c r="C195" s="163"/>
      <c r="D195" s="190"/>
      <c r="E195" s="190">
        <v>8.8000000000000007</v>
      </c>
      <c r="F195" s="190">
        <v>5.6</v>
      </c>
      <c r="G195" s="154">
        <f t="shared" si="37"/>
        <v>-3.2000000000000011</v>
      </c>
      <c r="H195" s="154">
        <f t="shared" si="38"/>
        <v>63.636363636363626</v>
      </c>
    </row>
    <row r="196" spans="1:8" ht="20.100000000000001" customHeight="1">
      <c r="A196" s="269"/>
      <c r="B196" s="81" t="s">
        <v>227</v>
      </c>
      <c r="C196" s="163"/>
      <c r="D196" s="190"/>
      <c r="E196" s="190">
        <v>0.4</v>
      </c>
      <c r="F196" s="190">
        <v>0.4</v>
      </c>
      <c r="G196" s="154">
        <f t="shared" si="37"/>
        <v>0</v>
      </c>
      <c r="H196" s="154">
        <f t="shared" si="38"/>
        <v>100</v>
      </c>
    </row>
    <row r="197" spans="1:8" ht="36" customHeight="1">
      <c r="A197" s="269"/>
      <c r="B197" s="81" t="s">
        <v>316</v>
      </c>
      <c r="C197" s="163"/>
      <c r="D197" s="190"/>
      <c r="E197" s="190">
        <v>0.4</v>
      </c>
      <c r="F197" s="190"/>
      <c r="G197" s="154">
        <f t="shared" si="37"/>
        <v>-0.4</v>
      </c>
      <c r="H197" s="154">
        <f t="shared" si="38"/>
        <v>0</v>
      </c>
    </row>
    <row r="198" spans="1:8" ht="20.100000000000001" customHeight="1">
      <c r="A198" s="269"/>
      <c r="B198" s="81" t="s">
        <v>221</v>
      </c>
      <c r="C198" s="163"/>
      <c r="D198" s="190"/>
      <c r="E198" s="190"/>
      <c r="F198" s="190">
        <v>0.8</v>
      </c>
      <c r="G198" s="154">
        <f t="shared" si="37"/>
        <v>0.8</v>
      </c>
      <c r="H198" s="235" t="e">
        <f t="shared" si="38"/>
        <v>#DIV/0!</v>
      </c>
    </row>
    <row r="199" spans="1:8" ht="20.100000000000001" customHeight="1">
      <c r="A199" s="268" t="s">
        <v>508</v>
      </c>
      <c r="B199" s="258" t="s">
        <v>2</v>
      </c>
      <c r="C199" s="170">
        <v>1012</v>
      </c>
      <c r="D199" s="247">
        <v>145.5</v>
      </c>
      <c r="E199" s="247">
        <v>171.4</v>
      </c>
      <c r="F199" s="247">
        <v>123.9</v>
      </c>
      <c r="G199" s="248">
        <f t="shared" si="37"/>
        <v>-47.5</v>
      </c>
      <c r="H199" s="248">
        <f t="shared" si="38"/>
        <v>72.287047841306887</v>
      </c>
    </row>
    <row r="200" spans="1:8" ht="20.100000000000001" customHeight="1">
      <c r="A200" s="268" t="s">
        <v>509</v>
      </c>
      <c r="B200" s="258" t="s">
        <v>3</v>
      </c>
      <c r="C200" s="170">
        <v>1013</v>
      </c>
      <c r="D200" s="247">
        <v>31.9</v>
      </c>
      <c r="E200" s="247">
        <v>37.6</v>
      </c>
      <c r="F200" s="247">
        <v>27.3</v>
      </c>
      <c r="G200" s="248">
        <f t="shared" si="37"/>
        <v>-10.3</v>
      </c>
      <c r="H200" s="248">
        <f t="shared" si="38"/>
        <v>72.606382978723403</v>
      </c>
    </row>
    <row r="201" spans="1:8" ht="20.100000000000001" customHeight="1">
      <c r="A201" s="268" t="s">
        <v>510</v>
      </c>
      <c r="B201" s="167" t="s">
        <v>143</v>
      </c>
      <c r="C201" s="170">
        <v>1015</v>
      </c>
      <c r="D201" s="247">
        <f>SUM(D202:D202)</f>
        <v>0</v>
      </c>
      <c r="E201" s="247">
        <f>SUM(E202:E202)</f>
        <v>0</v>
      </c>
      <c r="F201" s="247">
        <f>SUM(F202:F202)</f>
        <v>4.5</v>
      </c>
      <c r="G201" s="248">
        <f t="shared" si="37"/>
        <v>4.5</v>
      </c>
      <c r="H201" s="270" t="e">
        <f t="shared" si="38"/>
        <v>#DIV/0!</v>
      </c>
    </row>
    <row r="202" spans="1:8" ht="20.100000000000001" customHeight="1">
      <c r="A202" s="269"/>
      <c r="B202" s="287" t="s">
        <v>248</v>
      </c>
      <c r="C202" s="288"/>
      <c r="D202" s="289"/>
      <c r="E202" s="290"/>
      <c r="F202" s="290">
        <v>4.5</v>
      </c>
      <c r="G202" s="154">
        <f t="shared" si="37"/>
        <v>4.5</v>
      </c>
      <c r="H202" s="235" t="e">
        <f t="shared" si="38"/>
        <v>#DIV/0!</v>
      </c>
    </row>
    <row r="203" spans="1:8" ht="27.75" customHeight="1">
      <c r="A203" s="155" t="s">
        <v>334</v>
      </c>
      <c r="B203" s="273" t="s">
        <v>317</v>
      </c>
      <c r="C203" s="160"/>
      <c r="D203" s="157">
        <f>D205+D208</f>
        <v>12.9</v>
      </c>
      <c r="E203" s="157">
        <f>E208</f>
        <v>13</v>
      </c>
      <c r="F203" s="157">
        <f>F205+F208</f>
        <v>0</v>
      </c>
      <c r="G203" s="154">
        <f t="shared" si="37"/>
        <v>-13</v>
      </c>
      <c r="H203" s="154">
        <f t="shared" si="38"/>
        <v>0</v>
      </c>
    </row>
    <row r="204" spans="1:8" ht="20.25" customHeight="1">
      <c r="A204" s="155"/>
      <c r="B204" s="161" t="s">
        <v>130</v>
      </c>
      <c r="C204" s="160"/>
      <c r="D204" s="157"/>
      <c r="E204" s="157"/>
      <c r="F204" s="157"/>
      <c r="G204" s="154"/>
      <c r="H204" s="154"/>
    </row>
    <row r="205" spans="1:8" ht="42" customHeight="1">
      <c r="A205" s="155" t="s">
        <v>333</v>
      </c>
      <c r="B205" s="273" t="s">
        <v>134</v>
      </c>
      <c r="C205" s="160">
        <v>1010</v>
      </c>
      <c r="D205" s="157">
        <v>12.9</v>
      </c>
      <c r="E205" s="157"/>
      <c r="F205" s="157">
        <f>F207</f>
        <v>0</v>
      </c>
      <c r="G205" s="244">
        <f t="shared" si="37"/>
        <v>0</v>
      </c>
      <c r="H205" s="267" t="e">
        <f t="shared" si="38"/>
        <v>#DIV/0!</v>
      </c>
    </row>
    <row r="206" spans="1:8" ht="20.100000000000001" customHeight="1">
      <c r="A206" s="268" t="s">
        <v>335</v>
      </c>
      <c r="B206" s="167" t="s">
        <v>161</v>
      </c>
      <c r="C206" s="170">
        <v>1011</v>
      </c>
      <c r="D206" s="247">
        <f>D207</f>
        <v>12.9</v>
      </c>
      <c r="E206" s="247">
        <f t="shared" ref="E206:F206" si="44">E207</f>
        <v>0</v>
      </c>
      <c r="F206" s="247">
        <f t="shared" si="44"/>
        <v>0</v>
      </c>
      <c r="G206" s="248">
        <f t="shared" si="37"/>
        <v>0</v>
      </c>
      <c r="H206" s="270" t="e">
        <f t="shared" si="38"/>
        <v>#DIV/0!</v>
      </c>
    </row>
    <row r="207" spans="1:8" ht="24" customHeight="1">
      <c r="A207" s="269"/>
      <c r="B207" s="81" t="s">
        <v>217</v>
      </c>
      <c r="C207" s="160"/>
      <c r="D207" s="190">
        <v>12.9</v>
      </c>
      <c r="E207" s="162"/>
      <c r="F207" s="190"/>
      <c r="G207" s="154">
        <f t="shared" si="37"/>
        <v>0</v>
      </c>
      <c r="H207" s="235" t="e">
        <f t="shared" si="38"/>
        <v>#DIV/0!</v>
      </c>
    </row>
    <row r="208" spans="1:8" ht="22.5" customHeight="1">
      <c r="A208" s="155" t="s">
        <v>336</v>
      </c>
      <c r="B208" s="273" t="s">
        <v>136</v>
      </c>
      <c r="C208" s="160">
        <v>1020</v>
      </c>
      <c r="D208" s="157">
        <f>D209</f>
        <v>0</v>
      </c>
      <c r="E208" s="157">
        <f t="shared" ref="E208:F209" si="45">E209</f>
        <v>13</v>
      </c>
      <c r="F208" s="157">
        <f t="shared" si="45"/>
        <v>0</v>
      </c>
      <c r="G208" s="244">
        <f t="shared" si="37"/>
        <v>-13</v>
      </c>
      <c r="H208" s="244">
        <f t="shared" si="38"/>
        <v>0</v>
      </c>
    </row>
    <row r="209" spans="1:8" ht="22.5" customHeight="1">
      <c r="A209" s="268" t="s">
        <v>486</v>
      </c>
      <c r="B209" s="167" t="s">
        <v>161</v>
      </c>
      <c r="C209" s="170">
        <v>1021</v>
      </c>
      <c r="D209" s="247">
        <f>D210</f>
        <v>0</v>
      </c>
      <c r="E209" s="247">
        <f t="shared" si="45"/>
        <v>13</v>
      </c>
      <c r="F209" s="247">
        <f t="shared" si="45"/>
        <v>0</v>
      </c>
      <c r="G209" s="248">
        <f t="shared" si="37"/>
        <v>-13</v>
      </c>
      <c r="H209" s="248">
        <f t="shared" si="38"/>
        <v>0</v>
      </c>
    </row>
    <row r="210" spans="1:8" ht="20.100000000000001" customHeight="1">
      <c r="A210" s="269"/>
      <c r="B210" s="81" t="s">
        <v>217</v>
      </c>
      <c r="C210" s="163"/>
      <c r="D210" s="190"/>
      <c r="E210" s="190">
        <v>13</v>
      </c>
      <c r="F210" s="190"/>
      <c r="G210" s="154">
        <f t="shared" si="37"/>
        <v>-13</v>
      </c>
      <c r="H210" s="154">
        <f t="shared" si="38"/>
        <v>0</v>
      </c>
    </row>
    <row r="211" spans="1:8" ht="24.75" customHeight="1">
      <c r="A211" s="155" t="s">
        <v>337</v>
      </c>
      <c r="B211" s="262" t="s">
        <v>524</v>
      </c>
      <c r="C211" s="160"/>
      <c r="D211" s="157">
        <f>D213+D230+D233</f>
        <v>4760.2999999999993</v>
      </c>
      <c r="E211" s="157">
        <f>E213+E230+E233</f>
        <v>0</v>
      </c>
      <c r="F211" s="157">
        <f>F213+F230+F233</f>
        <v>6510.7999999999993</v>
      </c>
      <c r="G211" s="154">
        <f t="shared" si="37"/>
        <v>6510.7999999999993</v>
      </c>
      <c r="H211" s="235" t="e">
        <f t="shared" si="38"/>
        <v>#DIV/0!</v>
      </c>
    </row>
    <row r="212" spans="1:8" ht="20.100000000000001" customHeight="1">
      <c r="A212" s="269"/>
      <c r="B212" s="202" t="s">
        <v>130</v>
      </c>
      <c r="C212" s="163"/>
      <c r="D212" s="190"/>
      <c r="E212" s="190"/>
      <c r="F212" s="190"/>
      <c r="G212" s="154">
        <f t="shared" si="37"/>
        <v>0</v>
      </c>
      <c r="H212" s="235" t="e">
        <f t="shared" si="38"/>
        <v>#DIV/0!</v>
      </c>
    </row>
    <row r="213" spans="1:8" ht="42" customHeight="1">
      <c r="A213" s="155" t="s">
        <v>338</v>
      </c>
      <c r="B213" s="262" t="s">
        <v>134</v>
      </c>
      <c r="C213" s="160">
        <v>1010</v>
      </c>
      <c r="D213" s="157">
        <f>D214+D224</f>
        <v>4510.3999999999996</v>
      </c>
      <c r="E213" s="157">
        <f>E214</f>
        <v>0</v>
      </c>
      <c r="F213" s="157">
        <f>F214+F224</f>
        <v>6490.4</v>
      </c>
      <c r="G213" s="244">
        <f t="shared" si="37"/>
        <v>6490.4</v>
      </c>
      <c r="H213" s="267" t="e">
        <f t="shared" si="38"/>
        <v>#DIV/0!</v>
      </c>
    </row>
    <row r="214" spans="1:8" ht="22.5" customHeight="1">
      <c r="A214" s="268" t="s">
        <v>339</v>
      </c>
      <c r="B214" s="167" t="s">
        <v>161</v>
      </c>
      <c r="C214" s="170">
        <v>1011</v>
      </c>
      <c r="D214" s="247">
        <f>SUM(D215:D223)</f>
        <v>4447.5</v>
      </c>
      <c r="E214" s="247">
        <f t="shared" ref="E214:F214" si="46">SUM(E215:E223)</f>
        <v>0</v>
      </c>
      <c r="F214" s="247">
        <f t="shared" si="46"/>
        <v>5136.5</v>
      </c>
      <c r="G214" s="248">
        <f t="shared" si="37"/>
        <v>5136.5</v>
      </c>
      <c r="H214" s="270" t="e">
        <f t="shared" si="38"/>
        <v>#DIV/0!</v>
      </c>
    </row>
    <row r="215" spans="1:8" ht="22.5" customHeight="1">
      <c r="A215" s="269"/>
      <c r="B215" s="81" t="s">
        <v>314</v>
      </c>
      <c r="C215" s="160"/>
      <c r="D215" s="190">
        <v>688.2</v>
      </c>
      <c r="E215" s="190"/>
      <c r="F215" s="190">
        <v>245.7</v>
      </c>
      <c r="G215" s="154">
        <f t="shared" si="37"/>
        <v>245.7</v>
      </c>
      <c r="H215" s="235" t="e">
        <f t="shared" si="38"/>
        <v>#DIV/0!</v>
      </c>
    </row>
    <row r="216" spans="1:8" ht="20.100000000000001" customHeight="1">
      <c r="A216" s="269"/>
      <c r="B216" s="81" t="s">
        <v>318</v>
      </c>
      <c r="C216" s="163"/>
      <c r="D216" s="190">
        <v>308.5</v>
      </c>
      <c r="E216" s="190"/>
      <c r="F216" s="291">
        <v>942.8</v>
      </c>
      <c r="G216" s="154">
        <f t="shared" si="37"/>
        <v>942.8</v>
      </c>
      <c r="H216" s="235" t="e">
        <f t="shared" si="38"/>
        <v>#DIV/0!</v>
      </c>
    </row>
    <row r="217" spans="1:8" ht="20.100000000000001" customHeight="1">
      <c r="A217" s="269"/>
      <c r="B217" s="81" t="s">
        <v>319</v>
      </c>
      <c r="C217" s="163"/>
      <c r="D217" s="190">
        <v>207.4</v>
      </c>
      <c r="E217" s="190"/>
      <c r="F217" s="291">
        <v>273.3</v>
      </c>
      <c r="G217" s="154">
        <f t="shared" si="37"/>
        <v>273.3</v>
      </c>
      <c r="H217" s="235" t="e">
        <f t="shared" si="38"/>
        <v>#DIV/0!</v>
      </c>
    </row>
    <row r="218" spans="1:8" ht="20.100000000000001" customHeight="1">
      <c r="A218" s="269"/>
      <c r="B218" s="81" t="s">
        <v>215</v>
      </c>
      <c r="C218" s="163"/>
      <c r="D218" s="190">
        <v>97.2</v>
      </c>
      <c r="E218" s="190"/>
      <c r="F218" s="291">
        <v>239.7</v>
      </c>
      <c r="G218" s="154">
        <f t="shared" si="37"/>
        <v>239.7</v>
      </c>
      <c r="H218" s="235" t="e">
        <f t="shared" si="38"/>
        <v>#DIV/0!</v>
      </c>
    </row>
    <row r="219" spans="1:8" ht="20.100000000000001" customHeight="1">
      <c r="A219" s="269"/>
      <c r="B219" s="81" t="s">
        <v>216</v>
      </c>
      <c r="C219" s="163"/>
      <c r="D219" s="190">
        <v>45.2</v>
      </c>
      <c r="E219" s="190"/>
      <c r="F219" s="291">
        <v>149.30000000000001</v>
      </c>
      <c r="G219" s="154">
        <f t="shared" si="37"/>
        <v>149.30000000000001</v>
      </c>
      <c r="H219" s="235" t="e">
        <f t="shared" si="38"/>
        <v>#DIV/0!</v>
      </c>
    </row>
    <row r="220" spans="1:8" ht="20.100000000000001" customHeight="1">
      <c r="A220" s="269"/>
      <c r="B220" s="81" t="s">
        <v>320</v>
      </c>
      <c r="C220" s="163"/>
      <c r="D220" s="190">
        <v>7.4</v>
      </c>
      <c r="E220" s="190"/>
      <c r="F220" s="291">
        <v>11.1</v>
      </c>
      <c r="G220" s="154">
        <f t="shared" si="37"/>
        <v>11.1</v>
      </c>
      <c r="H220" s="235" t="e">
        <f t="shared" si="38"/>
        <v>#DIV/0!</v>
      </c>
    </row>
    <row r="221" spans="1:8" ht="20.100000000000001" customHeight="1">
      <c r="A221" s="269"/>
      <c r="B221" s="81" t="s">
        <v>220</v>
      </c>
      <c r="C221" s="163"/>
      <c r="D221" s="190">
        <v>80.8</v>
      </c>
      <c r="E221" s="190"/>
      <c r="F221" s="291">
        <v>15.5</v>
      </c>
      <c r="G221" s="154">
        <f t="shared" si="37"/>
        <v>15.5</v>
      </c>
      <c r="H221" s="235" t="e">
        <f t="shared" si="38"/>
        <v>#DIV/0!</v>
      </c>
    </row>
    <row r="222" spans="1:8" ht="20.100000000000001" customHeight="1">
      <c r="A222" s="269"/>
      <c r="B222" s="81" t="s">
        <v>221</v>
      </c>
      <c r="C222" s="163"/>
      <c r="D222" s="190">
        <v>2929.6</v>
      </c>
      <c r="E222" s="190"/>
      <c r="F222" s="291">
        <v>3209</v>
      </c>
      <c r="G222" s="154">
        <f t="shared" si="37"/>
        <v>3209</v>
      </c>
      <c r="H222" s="235" t="e">
        <f t="shared" si="38"/>
        <v>#DIV/0!</v>
      </c>
    </row>
    <row r="223" spans="1:8" ht="20.100000000000001" customHeight="1">
      <c r="A223" s="269"/>
      <c r="B223" s="81" t="s">
        <v>222</v>
      </c>
      <c r="C223" s="163"/>
      <c r="D223" s="190">
        <v>83.2</v>
      </c>
      <c r="E223" s="190"/>
      <c r="F223" s="291">
        <v>50.1</v>
      </c>
      <c r="G223" s="154">
        <f t="shared" si="37"/>
        <v>50.1</v>
      </c>
      <c r="H223" s="235" t="e">
        <f t="shared" si="38"/>
        <v>#DIV/0!</v>
      </c>
    </row>
    <row r="224" spans="1:8" ht="20.100000000000001" customHeight="1">
      <c r="A224" s="268" t="s">
        <v>340</v>
      </c>
      <c r="B224" s="167" t="s">
        <v>321</v>
      </c>
      <c r="C224" s="292">
        <v>1015</v>
      </c>
      <c r="D224" s="247">
        <f>D225</f>
        <v>62.9</v>
      </c>
      <c r="E224" s="247"/>
      <c r="F224" s="293">
        <f>F225+F226+F227+F228+F229</f>
        <v>1353.9</v>
      </c>
      <c r="G224" s="251">
        <f t="shared" si="37"/>
        <v>1353.9</v>
      </c>
      <c r="H224" s="252" t="e">
        <f t="shared" si="38"/>
        <v>#DIV/0!</v>
      </c>
    </row>
    <row r="225" spans="1:8" ht="20.100000000000001" customHeight="1">
      <c r="A225" s="269"/>
      <c r="B225" s="81" t="s">
        <v>322</v>
      </c>
      <c r="C225" s="163"/>
      <c r="D225" s="190">
        <v>62.9</v>
      </c>
      <c r="E225" s="190"/>
      <c r="F225" s="291">
        <v>278.60000000000002</v>
      </c>
      <c r="G225" s="154">
        <f t="shared" si="37"/>
        <v>278.60000000000002</v>
      </c>
      <c r="H225" s="235" t="e">
        <f t="shared" si="38"/>
        <v>#DIV/0!</v>
      </c>
    </row>
    <row r="226" spans="1:8" ht="20.100000000000001" customHeight="1">
      <c r="A226" s="269"/>
      <c r="B226" s="81" t="s">
        <v>248</v>
      </c>
      <c r="C226" s="163"/>
      <c r="D226" s="190"/>
      <c r="E226" s="190"/>
      <c r="F226" s="291">
        <v>19.5</v>
      </c>
      <c r="G226" s="154">
        <f t="shared" si="37"/>
        <v>19.5</v>
      </c>
      <c r="H226" s="235" t="e">
        <f t="shared" si="38"/>
        <v>#DIV/0!</v>
      </c>
    </row>
    <row r="227" spans="1:8" ht="20.100000000000001" customHeight="1">
      <c r="A227" s="269"/>
      <c r="B227" s="81" t="s">
        <v>260</v>
      </c>
      <c r="C227" s="163"/>
      <c r="D227" s="190"/>
      <c r="E227" s="190"/>
      <c r="F227" s="291">
        <v>589.20000000000005</v>
      </c>
      <c r="G227" s="154">
        <f t="shared" si="37"/>
        <v>589.20000000000005</v>
      </c>
      <c r="H227" s="235" t="e">
        <f t="shared" si="38"/>
        <v>#DIV/0!</v>
      </c>
    </row>
    <row r="228" spans="1:8" ht="20.100000000000001" customHeight="1">
      <c r="A228" s="269"/>
      <c r="B228" s="81" t="s">
        <v>261</v>
      </c>
      <c r="C228" s="163"/>
      <c r="D228" s="190"/>
      <c r="E228" s="190"/>
      <c r="F228" s="291">
        <v>417.6</v>
      </c>
      <c r="G228" s="154">
        <f t="shared" si="37"/>
        <v>417.6</v>
      </c>
      <c r="H228" s="235" t="e">
        <f t="shared" si="38"/>
        <v>#DIV/0!</v>
      </c>
    </row>
    <row r="229" spans="1:8" ht="20.100000000000001" customHeight="1">
      <c r="A229" s="269"/>
      <c r="B229" s="81" t="s">
        <v>262</v>
      </c>
      <c r="C229" s="163"/>
      <c r="D229" s="190"/>
      <c r="E229" s="190"/>
      <c r="F229" s="291">
        <v>49</v>
      </c>
      <c r="G229" s="154">
        <f t="shared" si="37"/>
        <v>49</v>
      </c>
      <c r="H229" s="235" t="e">
        <f t="shared" si="38"/>
        <v>#DIV/0!</v>
      </c>
    </row>
    <row r="230" spans="1:8" ht="20.100000000000001" customHeight="1">
      <c r="A230" s="155" t="s">
        <v>487</v>
      </c>
      <c r="B230" s="273" t="s">
        <v>136</v>
      </c>
      <c r="C230" s="160">
        <v>1020</v>
      </c>
      <c r="D230" s="157">
        <f t="shared" ref="D230:F231" si="47">D231</f>
        <v>100.7</v>
      </c>
      <c r="E230" s="157">
        <f t="shared" si="47"/>
        <v>0</v>
      </c>
      <c r="F230" s="157">
        <f t="shared" si="47"/>
        <v>20.399999999999999</v>
      </c>
      <c r="G230" s="244">
        <f t="shared" si="37"/>
        <v>20.399999999999999</v>
      </c>
      <c r="H230" s="267" t="e">
        <f t="shared" si="38"/>
        <v>#DIV/0!</v>
      </c>
    </row>
    <row r="231" spans="1:8" ht="20.100000000000001" customHeight="1">
      <c r="A231" s="268" t="s">
        <v>488</v>
      </c>
      <c r="B231" s="258" t="s">
        <v>323</v>
      </c>
      <c r="C231" s="170">
        <v>1025</v>
      </c>
      <c r="D231" s="247">
        <f t="shared" si="47"/>
        <v>100.7</v>
      </c>
      <c r="E231" s="247">
        <f t="shared" si="47"/>
        <v>0</v>
      </c>
      <c r="F231" s="247">
        <f t="shared" si="47"/>
        <v>20.399999999999999</v>
      </c>
      <c r="G231" s="248">
        <f t="shared" si="37"/>
        <v>20.399999999999999</v>
      </c>
      <c r="H231" s="270" t="e">
        <f t="shared" si="38"/>
        <v>#DIV/0!</v>
      </c>
    </row>
    <row r="232" spans="1:8" ht="20.100000000000001" customHeight="1">
      <c r="A232" s="269"/>
      <c r="B232" s="81" t="s">
        <v>324</v>
      </c>
      <c r="C232" s="163"/>
      <c r="D232" s="190">
        <v>100.7</v>
      </c>
      <c r="E232" s="190"/>
      <c r="F232" s="291">
        <v>20.399999999999999</v>
      </c>
      <c r="G232" s="154">
        <f t="shared" si="37"/>
        <v>20.399999999999999</v>
      </c>
      <c r="H232" s="235" t="e">
        <f t="shared" si="38"/>
        <v>#DIV/0!</v>
      </c>
    </row>
    <row r="233" spans="1:8" ht="41.25" customHeight="1">
      <c r="A233" s="268" t="s">
        <v>489</v>
      </c>
      <c r="B233" s="294" t="s">
        <v>14</v>
      </c>
      <c r="C233" s="170">
        <v>1030</v>
      </c>
      <c r="D233" s="295">
        <f>D234</f>
        <v>149.19999999999999</v>
      </c>
      <c r="E233" s="295">
        <f t="shared" ref="E233:F233" si="48">E235</f>
        <v>0</v>
      </c>
      <c r="F233" s="295">
        <f t="shared" si="48"/>
        <v>0</v>
      </c>
      <c r="G233" s="248">
        <f t="shared" si="37"/>
        <v>0</v>
      </c>
      <c r="H233" s="270" t="e">
        <f t="shared" si="38"/>
        <v>#DIV/0!</v>
      </c>
    </row>
    <row r="234" spans="1:8" ht="24" customHeight="1">
      <c r="A234" s="155" t="s">
        <v>490</v>
      </c>
      <c r="B234" s="280" t="s">
        <v>137</v>
      </c>
      <c r="C234" s="160">
        <v>1035</v>
      </c>
      <c r="D234" s="162">
        <f>D235</f>
        <v>149.19999999999999</v>
      </c>
      <c r="E234" s="162">
        <f t="shared" ref="E234:F234" si="49">E235</f>
        <v>0</v>
      </c>
      <c r="F234" s="162">
        <f t="shared" si="49"/>
        <v>0</v>
      </c>
      <c r="G234" s="244">
        <f t="shared" si="37"/>
        <v>0</v>
      </c>
      <c r="H234" s="267" t="e">
        <f t="shared" si="38"/>
        <v>#DIV/0!</v>
      </c>
    </row>
    <row r="235" spans="1:8" ht="21" customHeight="1">
      <c r="A235" s="269"/>
      <c r="B235" s="81" t="s">
        <v>276</v>
      </c>
      <c r="C235" s="163"/>
      <c r="D235" s="190">
        <v>149.19999999999999</v>
      </c>
      <c r="E235" s="190"/>
      <c r="F235" s="291"/>
      <c r="G235" s="154">
        <f t="shared" ref="G235:G271" si="50">F235-E235</f>
        <v>0</v>
      </c>
      <c r="H235" s="235" t="e">
        <f t="shared" ref="H235:H271" si="51">(F235/E235)*100</f>
        <v>#DIV/0!</v>
      </c>
    </row>
    <row r="236" spans="1:8" ht="45" customHeight="1">
      <c r="A236" s="155" t="s">
        <v>341</v>
      </c>
      <c r="B236" s="296" t="s">
        <v>163</v>
      </c>
      <c r="C236" s="160"/>
      <c r="D236" s="157">
        <f>D238</f>
        <v>19.399999999999999</v>
      </c>
      <c r="E236" s="157">
        <f>E238</f>
        <v>20</v>
      </c>
      <c r="F236" s="157">
        <f>F239+F242</f>
        <v>87.2</v>
      </c>
      <c r="G236" s="154">
        <f t="shared" si="50"/>
        <v>67.2</v>
      </c>
      <c r="H236" s="154">
        <f t="shared" si="51"/>
        <v>436.00000000000006</v>
      </c>
    </row>
    <row r="237" spans="1:8" ht="21" customHeight="1">
      <c r="A237" s="155"/>
      <c r="B237" s="161" t="s">
        <v>130</v>
      </c>
      <c r="C237" s="160"/>
      <c r="D237" s="157"/>
      <c r="E237" s="157"/>
      <c r="F237" s="157"/>
      <c r="G237" s="154"/>
      <c r="H237" s="154"/>
    </row>
    <row r="238" spans="1:8" ht="38.25" customHeight="1">
      <c r="A238" s="155" t="s">
        <v>342</v>
      </c>
      <c r="B238" s="262" t="s">
        <v>134</v>
      </c>
      <c r="C238" s="160">
        <v>1010</v>
      </c>
      <c r="D238" s="157">
        <f t="shared" ref="D238:E239" si="52">D239</f>
        <v>19.399999999999999</v>
      </c>
      <c r="E238" s="157">
        <f t="shared" si="52"/>
        <v>20</v>
      </c>
      <c r="F238" s="157">
        <f>F239</f>
        <v>82.2</v>
      </c>
      <c r="G238" s="244">
        <f t="shared" si="50"/>
        <v>62.2</v>
      </c>
      <c r="H238" s="244">
        <f t="shared" si="51"/>
        <v>411.00000000000006</v>
      </c>
    </row>
    <row r="239" spans="1:8" ht="22.5" customHeight="1">
      <c r="A239" s="268" t="s">
        <v>491</v>
      </c>
      <c r="B239" s="167" t="s">
        <v>161</v>
      </c>
      <c r="C239" s="170">
        <v>1011</v>
      </c>
      <c r="D239" s="247">
        <f t="shared" si="52"/>
        <v>19.399999999999999</v>
      </c>
      <c r="E239" s="247">
        <f t="shared" si="52"/>
        <v>20</v>
      </c>
      <c r="F239" s="247">
        <f>F240+F241</f>
        <v>82.2</v>
      </c>
      <c r="G239" s="248">
        <f t="shared" si="50"/>
        <v>62.2</v>
      </c>
      <c r="H239" s="248">
        <f t="shared" si="51"/>
        <v>411.00000000000006</v>
      </c>
    </row>
    <row r="240" spans="1:8" ht="38.25" customHeight="1">
      <c r="A240" s="269"/>
      <c r="B240" s="297" t="s">
        <v>325</v>
      </c>
      <c r="C240" s="163"/>
      <c r="D240" s="190">
        <v>19.399999999999999</v>
      </c>
      <c r="E240" s="190">
        <v>20</v>
      </c>
      <c r="F240" s="190">
        <v>70.900000000000006</v>
      </c>
      <c r="G240" s="154">
        <f t="shared" si="50"/>
        <v>50.900000000000006</v>
      </c>
      <c r="H240" s="154">
        <f t="shared" si="51"/>
        <v>354.50000000000006</v>
      </c>
    </row>
    <row r="241" spans="1:8" ht="24.75" customHeight="1">
      <c r="A241" s="269"/>
      <c r="B241" s="297" t="s">
        <v>223</v>
      </c>
      <c r="C241" s="163"/>
      <c r="D241" s="190"/>
      <c r="E241" s="190"/>
      <c r="F241" s="190">
        <v>11.3</v>
      </c>
      <c r="G241" s="154">
        <f t="shared" si="50"/>
        <v>11.3</v>
      </c>
      <c r="H241" s="235" t="e">
        <f t="shared" si="51"/>
        <v>#DIV/0!</v>
      </c>
    </row>
    <row r="242" spans="1:8" ht="24.75" customHeight="1">
      <c r="A242" s="155" t="s">
        <v>492</v>
      </c>
      <c r="B242" s="273" t="s">
        <v>136</v>
      </c>
      <c r="C242" s="160">
        <v>1020</v>
      </c>
      <c r="D242" s="162"/>
      <c r="E242" s="162"/>
      <c r="F242" s="162">
        <v>5</v>
      </c>
      <c r="G242" s="244">
        <f t="shared" si="50"/>
        <v>5</v>
      </c>
      <c r="H242" s="267" t="e">
        <f t="shared" si="51"/>
        <v>#DIV/0!</v>
      </c>
    </row>
    <row r="243" spans="1:8" ht="24.75" customHeight="1">
      <c r="A243" s="268" t="s">
        <v>493</v>
      </c>
      <c r="B243" s="258" t="s">
        <v>127</v>
      </c>
      <c r="C243" s="170">
        <v>1025</v>
      </c>
      <c r="D243" s="247"/>
      <c r="E243" s="247"/>
      <c r="F243" s="247">
        <v>5</v>
      </c>
      <c r="G243" s="248">
        <f t="shared" si="50"/>
        <v>5</v>
      </c>
      <c r="H243" s="270" t="e">
        <f t="shared" si="51"/>
        <v>#DIV/0!</v>
      </c>
    </row>
    <row r="244" spans="1:8" ht="37.5" customHeight="1">
      <c r="A244" s="269"/>
      <c r="B244" s="81" t="s">
        <v>272</v>
      </c>
      <c r="C244" s="163"/>
      <c r="D244" s="190"/>
      <c r="E244" s="190"/>
      <c r="F244" s="190">
        <v>5</v>
      </c>
      <c r="G244" s="154">
        <f t="shared" si="50"/>
        <v>5</v>
      </c>
      <c r="H244" s="235" t="e">
        <f t="shared" si="51"/>
        <v>#DIV/0!</v>
      </c>
    </row>
    <row r="245" spans="1:8" ht="39" customHeight="1">
      <c r="A245" s="155" t="s">
        <v>343</v>
      </c>
      <c r="B245" s="262" t="s">
        <v>95</v>
      </c>
      <c r="C245" s="160"/>
      <c r="D245" s="157">
        <f>D247+D251</f>
        <v>265.60000000000002</v>
      </c>
      <c r="E245" s="157">
        <f t="shared" ref="E245:F245" si="53">E247+E251</f>
        <v>300</v>
      </c>
      <c r="F245" s="157">
        <f t="shared" si="53"/>
        <v>0</v>
      </c>
      <c r="G245" s="154">
        <f t="shared" si="50"/>
        <v>-300</v>
      </c>
      <c r="H245" s="154">
        <f t="shared" si="51"/>
        <v>0</v>
      </c>
    </row>
    <row r="246" spans="1:8" ht="21" customHeight="1">
      <c r="A246" s="155"/>
      <c r="B246" s="161" t="s">
        <v>130</v>
      </c>
      <c r="C246" s="160"/>
      <c r="D246" s="157"/>
      <c r="E246" s="157"/>
      <c r="F246" s="157"/>
      <c r="G246" s="154"/>
      <c r="H246" s="154"/>
    </row>
    <row r="247" spans="1:8" ht="41.25" customHeight="1">
      <c r="A247" s="155" t="s">
        <v>495</v>
      </c>
      <c r="B247" s="262" t="s">
        <v>134</v>
      </c>
      <c r="C247" s="160">
        <v>1010</v>
      </c>
      <c r="D247" s="157">
        <f>D248</f>
        <v>170.8</v>
      </c>
      <c r="E247" s="157">
        <f t="shared" ref="E247:F247" si="54">E248</f>
        <v>294.3</v>
      </c>
      <c r="F247" s="157">
        <f t="shared" si="54"/>
        <v>0</v>
      </c>
      <c r="G247" s="244">
        <f t="shared" si="50"/>
        <v>-294.3</v>
      </c>
      <c r="H247" s="244">
        <f t="shared" si="51"/>
        <v>0</v>
      </c>
    </row>
    <row r="248" spans="1:8" ht="24.75" customHeight="1">
      <c r="A248" s="155" t="s">
        <v>496</v>
      </c>
      <c r="B248" s="298" t="s">
        <v>161</v>
      </c>
      <c r="C248" s="160">
        <v>1011</v>
      </c>
      <c r="D248" s="162">
        <f>SUM(D249:D250)</f>
        <v>170.8</v>
      </c>
      <c r="E248" s="162">
        <f t="shared" ref="E248:F248" si="55">SUM(E249:E250)</f>
        <v>294.3</v>
      </c>
      <c r="F248" s="162">
        <f t="shared" si="55"/>
        <v>0</v>
      </c>
      <c r="G248" s="244">
        <f t="shared" si="50"/>
        <v>-294.3</v>
      </c>
      <c r="H248" s="244">
        <f t="shared" si="51"/>
        <v>0</v>
      </c>
    </row>
    <row r="249" spans="1:8" ht="36" customHeight="1">
      <c r="A249" s="269"/>
      <c r="B249" s="81" t="s">
        <v>264</v>
      </c>
      <c r="C249" s="160"/>
      <c r="D249" s="190">
        <v>167</v>
      </c>
      <c r="E249" s="190">
        <v>294.3</v>
      </c>
      <c r="F249" s="190"/>
      <c r="G249" s="154">
        <f t="shared" si="50"/>
        <v>-294.3</v>
      </c>
      <c r="H249" s="154">
        <f t="shared" si="51"/>
        <v>0</v>
      </c>
    </row>
    <row r="250" spans="1:8" ht="24.75" customHeight="1">
      <c r="A250" s="269"/>
      <c r="B250" s="81" t="s">
        <v>221</v>
      </c>
      <c r="C250" s="163"/>
      <c r="D250" s="190">
        <v>3.8</v>
      </c>
      <c r="E250" s="190"/>
      <c r="F250" s="190"/>
      <c r="G250" s="154">
        <f t="shared" si="50"/>
        <v>0</v>
      </c>
      <c r="H250" s="235" t="e">
        <f t="shared" si="51"/>
        <v>#DIV/0!</v>
      </c>
    </row>
    <row r="251" spans="1:8" ht="24.75" customHeight="1">
      <c r="A251" s="155" t="s">
        <v>497</v>
      </c>
      <c r="B251" s="262" t="s">
        <v>136</v>
      </c>
      <c r="C251" s="160">
        <v>1020</v>
      </c>
      <c r="D251" s="157">
        <f>D252</f>
        <v>94.8</v>
      </c>
      <c r="E251" s="157">
        <f t="shared" ref="E251:F251" si="56">E252</f>
        <v>5.7</v>
      </c>
      <c r="F251" s="157">
        <f t="shared" si="56"/>
        <v>0</v>
      </c>
      <c r="G251" s="244">
        <f t="shared" si="50"/>
        <v>-5.7</v>
      </c>
      <c r="H251" s="267">
        <f t="shared" si="51"/>
        <v>0</v>
      </c>
    </row>
    <row r="252" spans="1:8" ht="27.75" customHeight="1">
      <c r="A252" s="268" t="s">
        <v>498</v>
      </c>
      <c r="B252" s="258" t="s">
        <v>323</v>
      </c>
      <c r="C252" s="170">
        <v>1025</v>
      </c>
      <c r="D252" s="247">
        <f>SUM(D253:D255)</f>
        <v>94.8</v>
      </c>
      <c r="E252" s="247">
        <f t="shared" ref="E252:F252" si="57">SUM(E253:E255)</f>
        <v>5.7</v>
      </c>
      <c r="F252" s="247">
        <f t="shared" si="57"/>
        <v>0</v>
      </c>
      <c r="G252" s="248">
        <f t="shared" si="50"/>
        <v>-5.7</v>
      </c>
      <c r="H252" s="270">
        <f t="shared" si="51"/>
        <v>0</v>
      </c>
    </row>
    <row r="253" spans="1:8" ht="37.5" customHeight="1">
      <c r="A253" s="269"/>
      <c r="B253" s="81" t="s">
        <v>272</v>
      </c>
      <c r="C253" s="163"/>
      <c r="D253" s="190">
        <v>5</v>
      </c>
      <c r="E253" s="190">
        <v>5.7</v>
      </c>
      <c r="F253" s="190"/>
      <c r="G253" s="154">
        <f t="shared" si="50"/>
        <v>-5.7</v>
      </c>
      <c r="H253" s="235">
        <f t="shared" si="51"/>
        <v>0</v>
      </c>
    </row>
    <row r="254" spans="1:8" ht="20.100000000000001" customHeight="1">
      <c r="A254" s="269"/>
      <c r="B254" s="81" t="s">
        <v>271</v>
      </c>
      <c r="C254" s="163"/>
      <c r="D254" s="190">
        <v>24</v>
      </c>
      <c r="E254" s="190"/>
      <c r="F254" s="190"/>
      <c r="G254" s="154">
        <f t="shared" si="50"/>
        <v>0</v>
      </c>
      <c r="H254" s="235" t="e">
        <f t="shared" si="51"/>
        <v>#DIV/0!</v>
      </c>
    </row>
    <row r="255" spans="1:8" ht="20.100000000000001" customHeight="1">
      <c r="A255" s="269"/>
      <c r="B255" s="81" t="s">
        <v>326</v>
      </c>
      <c r="C255" s="163"/>
      <c r="D255" s="190">
        <v>65.8</v>
      </c>
      <c r="E255" s="190"/>
      <c r="F255" s="190"/>
      <c r="G255" s="154">
        <f t="shared" si="50"/>
        <v>0</v>
      </c>
      <c r="H255" s="235" t="e">
        <f t="shared" si="51"/>
        <v>#DIV/0!</v>
      </c>
    </row>
    <row r="256" spans="1:8" ht="66" customHeight="1">
      <c r="A256" s="155" t="s">
        <v>344</v>
      </c>
      <c r="B256" s="296" t="s">
        <v>523</v>
      </c>
      <c r="C256" s="160"/>
      <c r="D256" s="162"/>
      <c r="E256" s="162"/>
      <c r="F256" s="162">
        <f>F258</f>
        <v>513.6</v>
      </c>
      <c r="G256" s="154">
        <f t="shared" si="50"/>
        <v>513.6</v>
      </c>
      <c r="H256" s="235" t="e">
        <f t="shared" si="51"/>
        <v>#DIV/0!</v>
      </c>
    </row>
    <row r="257" spans="1:8" ht="22.5" customHeight="1">
      <c r="A257" s="155"/>
      <c r="B257" s="161" t="s">
        <v>130</v>
      </c>
      <c r="C257" s="160"/>
      <c r="D257" s="162"/>
      <c r="E257" s="162"/>
      <c r="F257" s="162"/>
      <c r="G257" s="154"/>
      <c r="H257" s="235"/>
    </row>
    <row r="258" spans="1:8" s="249" customFormat="1" ht="41.25" customHeight="1">
      <c r="A258" s="155" t="s">
        <v>345</v>
      </c>
      <c r="B258" s="262" t="s">
        <v>134</v>
      </c>
      <c r="C258" s="160">
        <v>1010</v>
      </c>
      <c r="D258" s="162"/>
      <c r="E258" s="162"/>
      <c r="F258" s="162">
        <f>F259+F260</f>
        <v>513.6</v>
      </c>
      <c r="G258" s="244">
        <f t="shared" si="50"/>
        <v>513.6</v>
      </c>
      <c r="H258" s="267" t="e">
        <f t="shared" si="51"/>
        <v>#DIV/0!</v>
      </c>
    </row>
    <row r="259" spans="1:8" s="357" customFormat="1" ht="24.75" customHeight="1">
      <c r="A259" s="268" t="s">
        <v>511</v>
      </c>
      <c r="B259" s="167" t="s">
        <v>2</v>
      </c>
      <c r="C259" s="170">
        <v>1012</v>
      </c>
      <c r="D259" s="247"/>
      <c r="E259" s="247"/>
      <c r="F259" s="247">
        <v>421</v>
      </c>
      <c r="G259" s="248">
        <f t="shared" si="50"/>
        <v>421</v>
      </c>
      <c r="H259" s="270" t="e">
        <f t="shared" si="51"/>
        <v>#DIV/0!</v>
      </c>
    </row>
    <row r="260" spans="1:8" s="357" customFormat="1" ht="24" customHeight="1">
      <c r="A260" s="268" t="s">
        <v>513</v>
      </c>
      <c r="B260" s="167" t="s">
        <v>3</v>
      </c>
      <c r="C260" s="170">
        <v>1013</v>
      </c>
      <c r="D260" s="247"/>
      <c r="E260" s="247"/>
      <c r="F260" s="247">
        <v>92.6</v>
      </c>
      <c r="G260" s="248">
        <f t="shared" si="50"/>
        <v>92.6</v>
      </c>
      <c r="H260" s="270" t="e">
        <f t="shared" si="51"/>
        <v>#DIV/0!</v>
      </c>
    </row>
    <row r="261" spans="1:8" ht="40.5" customHeight="1">
      <c r="A261" s="155" t="s">
        <v>499</v>
      </c>
      <c r="B261" s="262" t="s">
        <v>327</v>
      </c>
      <c r="C261" s="160"/>
      <c r="D261" s="162"/>
      <c r="E261" s="162"/>
      <c r="F261" s="162">
        <f>F263</f>
        <v>7</v>
      </c>
      <c r="G261" s="154">
        <f t="shared" si="50"/>
        <v>7</v>
      </c>
      <c r="H261" s="235" t="e">
        <f t="shared" si="51"/>
        <v>#DIV/0!</v>
      </c>
    </row>
    <row r="262" spans="1:8" ht="18.75" customHeight="1">
      <c r="A262" s="155"/>
      <c r="B262" s="161" t="s">
        <v>130</v>
      </c>
      <c r="C262" s="160"/>
      <c r="D262" s="162"/>
      <c r="E262" s="162"/>
      <c r="F262" s="162"/>
      <c r="G262" s="154"/>
      <c r="H262" s="235"/>
    </row>
    <row r="263" spans="1:8" ht="46.5" customHeight="1">
      <c r="A263" s="268" t="s">
        <v>514</v>
      </c>
      <c r="B263" s="299" t="s">
        <v>134</v>
      </c>
      <c r="C263" s="170">
        <v>1010</v>
      </c>
      <c r="D263" s="247"/>
      <c r="E263" s="247"/>
      <c r="F263" s="247">
        <f>F265</f>
        <v>7</v>
      </c>
      <c r="G263" s="248">
        <f t="shared" si="50"/>
        <v>7</v>
      </c>
      <c r="H263" s="270" t="e">
        <f t="shared" si="51"/>
        <v>#DIV/0!</v>
      </c>
    </row>
    <row r="264" spans="1:8" ht="23.25" customHeight="1">
      <c r="A264" s="268" t="s">
        <v>512</v>
      </c>
      <c r="B264" s="298" t="s">
        <v>161</v>
      </c>
      <c r="C264" s="170">
        <v>1011</v>
      </c>
      <c r="D264" s="247"/>
      <c r="E264" s="247"/>
      <c r="F264" s="247">
        <v>7</v>
      </c>
      <c r="G264" s="248">
        <f t="shared" ref="G264" si="58">F264-E264</f>
        <v>7</v>
      </c>
      <c r="H264" s="270" t="e">
        <f t="shared" ref="H264" si="59">(F264/E264)*100</f>
        <v>#DIV/0!</v>
      </c>
    </row>
    <row r="265" spans="1:8" ht="24.75" customHeight="1">
      <c r="A265" s="269"/>
      <c r="B265" s="81" t="s">
        <v>221</v>
      </c>
      <c r="C265" s="163"/>
      <c r="D265" s="190"/>
      <c r="E265" s="190"/>
      <c r="F265" s="190">
        <v>7</v>
      </c>
      <c r="G265" s="154">
        <f t="shared" si="50"/>
        <v>7</v>
      </c>
      <c r="H265" s="235" t="e">
        <f t="shared" si="51"/>
        <v>#DIV/0!</v>
      </c>
    </row>
    <row r="266" spans="1:8" ht="38.25" customHeight="1">
      <c r="A266" s="155" t="s">
        <v>500</v>
      </c>
      <c r="B266" s="262" t="s">
        <v>328</v>
      </c>
      <c r="C266" s="163"/>
      <c r="D266" s="162">
        <f>D268+D270</f>
        <v>3415.5</v>
      </c>
      <c r="E266" s="162">
        <f t="shared" ref="E266" si="60">E268+E270</f>
        <v>4000</v>
      </c>
      <c r="F266" s="162">
        <f>F268+F270</f>
        <v>3091.5</v>
      </c>
      <c r="G266" s="154">
        <f t="shared" si="50"/>
        <v>-908.5</v>
      </c>
      <c r="H266" s="154">
        <f t="shared" si="51"/>
        <v>77.287499999999994</v>
      </c>
    </row>
    <row r="267" spans="1:8" ht="21" customHeight="1">
      <c r="A267" s="155"/>
      <c r="B267" s="161" t="s">
        <v>130</v>
      </c>
      <c r="C267" s="163"/>
      <c r="D267" s="162"/>
      <c r="E267" s="162"/>
      <c r="F267" s="162"/>
      <c r="G267" s="154"/>
      <c r="H267" s="154"/>
    </row>
    <row r="268" spans="1:8" ht="42.75" customHeight="1">
      <c r="A268" s="155" t="s">
        <v>501</v>
      </c>
      <c r="B268" s="262" t="s">
        <v>134</v>
      </c>
      <c r="C268" s="160">
        <v>1010</v>
      </c>
      <c r="D268" s="162">
        <f>D269</f>
        <v>3415.5</v>
      </c>
      <c r="E268" s="162">
        <f>E269</f>
        <v>4000</v>
      </c>
      <c r="F268" s="162">
        <f>F269</f>
        <v>1295.5999999999999</v>
      </c>
      <c r="G268" s="244">
        <f t="shared" si="50"/>
        <v>-2704.4</v>
      </c>
      <c r="H268" s="244">
        <f t="shared" si="51"/>
        <v>32.389999999999993</v>
      </c>
    </row>
    <row r="269" spans="1:8" ht="20.100000000000001" customHeight="1">
      <c r="A269" s="268" t="s">
        <v>502</v>
      </c>
      <c r="B269" s="167" t="s">
        <v>329</v>
      </c>
      <c r="C269" s="170">
        <v>1014</v>
      </c>
      <c r="D269" s="247">
        <v>3415.5</v>
      </c>
      <c r="E269" s="247">
        <v>4000</v>
      </c>
      <c r="F269" s="247">
        <v>1295.5999999999999</v>
      </c>
      <c r="G269" s="248">
        <f t="shared" si="50"/>
        <v>-2704.4</v>
      </c>
      <c r="H269" s="248">
        <f t="shared" si="51"/>
        <v>32.389999999999993</v>
      </c>
    </row>
    <row r="270" spans="1:8" ht="20.100000000000001" customHeight="1">
      <c r="A270" s="155" t="s">
        <v>503</v>
      </c>
      <c r="B270" s="262" t="s">
        <v>137</v>
      </c>
      <c r="C270" s="160">
        <v>1030</v>
      </c>
      <c r="D270" s="300">
        <f>D271</f>
        <v>0</v>
      </c>
      <c r="E270" s="300">
        <f>E271</f>
        <v>0</v>
      </c>
      <c r="F270" s="162">
        <f>F271</f>
        <v>1795.9</v>
      </c>
      <c r="G270" s="244">
        <f t="shared" si="50"/>
        <v>1795.9</v>
      </c>
      <c r="H270" s="267" t="e">
        <f t="shared" si="51"/>
        <v>#DIV/0!</v>
      </c>
    </row>
    <row r="271" spans="1:8" ht="20.100000000000001" customHeight="1">
      <c r="A271" s="268" t="s">
        <v>504</v>
      </c>
      <c r="B271" s="167" t="s">
        <v>330</v>
      </c>
      <c r="C271" s="170">
        <v>1034</v>
      </c>
      <c r="D271" s="301"/>
      <c r="E271" s="301"/>
      <c r="F271" s="247">
        <v>1795.9</v>
      </c>
      <c r="G271" s="248">
        <f t="shared" si="50"/>
        <v>1795.9</v>
      </c>
      <c r="H271" s="270" t="e">
        <f t="shared" si="51"/>
        <v>#DIV/0!</v>
      </c>
    </row>
    <row r="272" spans="1:8" ht="44.25" customHeight="1">
      <c r="B272" s="172"/>
      <c r="D272" s="302"/>
      <c r="E272" s="303"/>
      <c r="F272" s="303"/>
    </row>
    <row r="273" spans="1:8" ht="59.25" customHeight="1">
      <c r="B273" s="183" t="s">
        <v>277</v>
      </c>
      <c r="C273" s="20"/>
      <c r="D273" s="335"/>
      <c r="E273" s="335"/>
      <c r="F273" s="94"/>
      <c r="G273" s="341" t="s">
        <v>471</v>
      </c>
      <c r="H273" s="341"/>
    </row>
    <row r="274" spans="1:8" ht="34.5" customHeight="1">
      <c r="B274" s="174" t="s">
        <v>92</v>
      </c>
      <c r="D274" s="336" t="s">
        <v>106</v>
      </c>
      <c r="E274" s="336"/>
      <c r="F274" s="173"/>
      <c r="G274" s="340" t="s">
        <v>19</v>
      </c>
      <c r="H274" s="340"/>
    </row>
    <row r="275" spans="1:8" ht="29.25" customHeight="1">
      <c r="B275" s="172"/>
      <c r="D275" s="302"/>
      <c r="E275" s="303"/>
      <c r="F275" s="303"/>
    </row>
    <row r="276" spans="1:8" ht="35.25" customHeight="1">
      <c r="B276" s="172"/>
      <c r="D276" s="302"/>
      <c r="E276" s="303"/>
      <c r="F276" s="303"/>
    </row>
    <row r="277" spans="1:8" ht="35.25" customHeight="1">
      <c r="B277" s="172"/>
      <c r="D277" s="302"/>
      <c r="E277" s="303"/>
      <c r="F277" s="303"/>
    </row>
    <row r="278" spans="1:8" s="249" customFormat="1" ht="39" customHeight="1">
      <c r="A278" s="23"/>
      <c r="B278" s="172"/>
      <c r="C278" s="174"/>
      <c r="D278" s="302"/>
      <c r="E278" s="303"/>
      <c r="F278" s="303"/>
      <c r="G278" s="23"/>
      <c r="H278" s="23"/>
    </row>
    <row r="279" spans="1:8" s="249" customFormat="1" ht="32.25" customHeight="1">
      <c r="A279" s="23"/>
      <c r="B279" s="172"/>
      <c r="C279" s="174"/>
      <c r="D279" s="302"/>
      <c r="E279" s="303"/>
      <c r="F279" s="303"/>
      <c r="G279" s="23"/>
      <c r="H279" s="23"/>
    </row>
    <row r="280" spans="1:8" s="249" customFormat="1" ht="31.5" customHeight="1">
      <c r="A280" s="23"/>
      <c r="B280" s="172"/>
      <c r="C280" s="174"/>
      <c r="D280" s="302"/>
      <c r="E280" s="303"/>
      <c r="F280" s="303"/>
      <c r="G280" s="23"/>
      <c r="H280" s="23"/>
    </row>
    <row r="281" spans="1:8" s="249" customFormat="1" ht="31.5" customHeight="1">
      <c r="A281" s="23"/>
      <c r="B281" s="172"/>
      <c r="C281" s="174"/>
      <c r="D281" s="302"/>
      <c r="E281" s="303"/>
      <c r="F281" s="303"/>
      <c r="G281" s="23"/>
      <c r="H281" s="23"/>
    </row>
    <row r="282" spans="1:8" s="249" customFormat="1" ht="29.25" customHeight="1">
      <c r="A282" s="23"/>
      <c r="B282" s="172"/>
      <c r="C282" s="174"/>
      <c r="D282" s="302"/>
      <c r="E282" s="303"/>
      <c r="F282" s="303"/>
      <c r="G282" s="23"/>
      <c r="H282" s="23"/>
    </row>
    <row r="283" spans="1:8" s="249" customFormat="1" ht="35.25" customHeight="1">
      <c r="A283" s="23"/>
      <c r="B283" s="172"/>
      <c r="C283" s="174"/>
      <c r="D283" s="302"/>
      <c r="E283" s="303"/>
      <c r="F283" s="303"/>
      <c r="G283" s="23"/>
      <c r="H283" s="23"/>
    </row>
    <row r="284" spans="1:8" s="249" customFormat="1" ht="41.25" customHeight="1">
      <c r="A284" s="23"/>
      <c r="B284" s="172"/>
      <c r="C284" s="174"/>
      <c r="D284" s="302"/>
      <c r="E284" s="303"/>
      <c r="F284" s="303"/>
      <c r="G284" s="23"/>
      <c r="H284" s="23"/>
    </row>
    <row r="285" spans="1:8" s="249" customFormat="1" ht="35.25" customHeight="1">
      <c r="A285" s="23"/>
      <c r="B285" s="172"/>
      <c r="C285" s="174"/>
      <c r="D285" s="302"/>
      <c r="E285" s="303"/>
      <c r="F285" s="303"/>
      <c r="G285" s="23"/>
      <c r="H285" s="23"/>
    </row>
    <row r="286" spans="1:8" s="249" customFormat="1" ht="41.25" customHeight="1">
      <c r="A286" s="23"/>
      <c r="B286" s="172"/>
      <c r="C286" s="174"/>
      <c r="D286" s="302"/>
      <c r="E286" s="303"/>
      <c r="F286" s="303"/>
      <c r="G286" s="23"/>
      <c r="H286" s="23"/>
    </row>
    <row r="287" spans="1:8" s="249" customFormat="1" ht="37.5" customHeight="1">
      <c r="A287" s="23"/>
      <c r="B287" s="172"/>
      <c r="C287" s="174"/>
      <c r="D287" s="302"/>
      <c r="E287" s="303"/>
      <c r="F287" s="303"/>
      <c r="G287" s="23"/>
      <c r="H287" s="23"/>
    </row>
    <row r="288" spans="1:8" s="249" customFormat="1" ht="37.5" customHeight="1">
      <c r="A288" s="23"/>
      <c r="B288" s="172"/>
      <c r="C288" s="174"/>
      <c r="D288" s="302"/>
      <c r="E288" s="303"/>
      <c r="F288" s="303"/>
      <c r="G288" s="23"/>
      <c r="H288" s="23"/>
    </row>
    <row r="289" spans="1:8" s="249" customFormat="1" ht="39" customHeight="1">
      <c r="A289" s="23"/>
      <c r="B289" s="172"/>
      <c r="C289" s="174"/>
      <c r="D289" s="302"/>
      <c r="E289" s="303"/>
      <c r="F289" s="303"/>
      <c r="G289" s="23"/>
      <c r="H289" s="23"/>
    </row>
    <row r="290" spans="1:8" s="249" customFormat="1" ht="35.25" customHeight="1">
      <c r="A290" s="23"/>
      <c r="B290" s="172"/>
      <c r="C290" s="174"/>
      <c r="D290" s="302"/>
      <c r="E290" s="303"/>
      <c r="F290" s="303"/>
      <c r="G290" s="23"/>
      <c r="H290" s="23"/>
    </row>
    <row r="291" spans="1:8" s="249" customFormat="1" ht="37.5" customHeight="1">
      <c r="A291" s="23"/>
      <c r="B291" s="172"/>
      <c r="C291" s="174"/>
      <c r="D291" s="302"/>
      <c r="E291" s="303"/>
      <c r="F291" s="303"/>
      <c r="G291" s="23"/>
      <c r="H291" s="23"/>
    </row>
    <row r="292" spans="1:8" s="249" customFormat="1" ht="31.5" customHeight="1">
      <c r="A292" s="23"/>
      <c r="B292" s="172"/>
      <c r="C292" s="174"/>
      <c r="D292" s="302"/>
      <c r="E292" s="303"/>
      <c r="F292" s="303"/>
      <c r="G292" s="23"/>
      <c r="H292" s="23"/>
    </row>
    <row r="293" spans="1:8" s="249" customFormat="1" ht="31.5" customHeight="1">
      <c r="A293" s="23"/>
      <c r="B293" s="172"/>
      <c r="C293" s="174"/>
      <c r="D293" s="302"/>
      <c r="E293" s="303"/>
      <c r="F293" s="303"/>
      <c r="G293" s="23"/>
      <c r="H293" s="23"/>
    </row>
    <row r="294" spans="1:8">
      <c r="B294" s="172"/>
      <c r="D294" s="302"/>
      <c r="E294" s="303"/>
      <c r="F294" s="303"/>
    </row>
    <row r="295" spans="1:8" ht="24.75" customHeight="1">
      <c r="B295" s="172"/>
      <c r="D295" s="302"/>
      <c r="E295" s="303"/>
      <c r="F295" s="303"/>
    </row>
    <row r="296" spans="1:8">
      <c r="B296" s="172"/>
      <c r="D296" s="302"/>
      <c r="E296" s="303"/>
      <c r="F296" s="303"/>
    </row>
    <row r="297" spans="1:8">
      <c r="B297" s="172"/>
      <c r="D297" s="302"/>
      <c r="E297" s="303"/>
      <c r="F297" s="303"/>
    </row>
    <row r="298" spans="1:8">
      <c r="B298" s="172"/>
      <c r="D298" s="302"/>
      <c r="E298" s="303"/>
      <c r="F298" s="303"/>
    </row>
    <row r="299" spans="1:8">
      <c r="B299" s="172"/>
      <c r="D299" s="302"/>
      <c r="E299" s="303"/>
      <c r="F299" s="303"/>
    </row>
    <row r="300" spans="1:8">
      <c r="B300" s="172"/>
      <c r="D300" s="302"/>
      <c r="E300" s="303"/>
      <c r="F300" s="303"/>
    </row>
    <row r="301" spans="1:8">
      <c r="B301" s="172"/>
      <c r="D301" s="302"/>
      <c r="E301" s="303"/>
      <c r="F301" s="303"/>
    </row>
    <row r="302" spans="1:8">
      <c r="B302" s="172"/>
      <c r="D302" s="302"/>
      <c r="E302" s="303"/>
      <c r="F302" s="303"/>
    </row>
    <row r="303" spans="1:8">
      <c r="B303" s="172"/>
      <c r="D303" s="302"/>
      <c r="E303" s="303"/>
      <c r="F303" s="303"/>
    </row>
    <row r="304" spans="1:8">
      <c r="B304" s="172"/>
      <c r="D304" s="302"/>
      <c r="E304" s="303"/>
      <c r="F304" s="303"/>
    </row>
    <row r="305" spans="2:6">
      <c r="B305" s="172"/>
      <c r="D305" s="302"/>
      <c r="E305" s="303"/>
      <c r="F305" s="303"/>
    </row>
    <row r="306" spans="2:6">
      <c r="B306" s="172"/>
      <c r="D306" s="302"/>
      <c r="E306" s="303"/>
      <c r="F306" s="303"/>
    </row>
    <row r="307" spans="2:6">
      <c r="B307" s="172"/>
      <c r="D307" s="302"/>
      <c r="E307" s="303"/>
      <c r="F307" s="303"/>
    </row>
    <row r="308" spans="2:6">
      <c r="B308" s="172"/>
      <c r="D308" s="302"/>
      <c r="E308" s="303"/>
      <c r="F308" s="303"/>
    </row>
    <row r="309" spans="2:6">
      <c r="B309" s="172"/>
      <c r="D309" s="302"/>
      <c r="E309" s="303"/>
      <c r="F309" s="303"/>
    </row>
    <row r="310" spans="2:6">
      <c r="B310" s="172"/>
      <c r="D310" s="302"/>
      <c r="E310" s="303"/>
      <c r="F310" s="303"/>
    </row>
    <row r="311" spans="2:6">
      <c r="B311" s="172"/>
      <c r="D311" s="302"/>
      <c r="E311" s="303"/>
      <c r="F311" s="303"/>
    </row>
    <row r="312" spans="2:6">
      <c r="B312" s="172"/>
      <c r="D312" s="302"/>
      <c r="E312" s="303"/>
      <c r="F312" s="303"/>
    </row>
    <row r="313" spans="2:6">
      <c r="B313" s="172"/>
      <c r="D313" s="302"/>
      <c r="E313" s="303"/>
      <c r="F313" s="303"/>
    </row>
    <row r="314" spans="2:6">
      <c r="B314" s="172"/>
      <c r="D314" s="302"/>
      <c r="E314" s="303"/>
      <c r="F314" s="303"/>
    </row>
    <row r="315" spans="2:6">
      <c r="B315" s="172"/>
      <c r="D315" s="302"/>
      <c r="E315" s="303"/>
      <c r="F315" s="303"/>
    </row>
    <row r="316" spans="2:6">
      <c r="B316" s="172"/>
      <c r="D316" s="302"/>
      <c r="E316" s="303"/>
      <c r="F316" s="303"/>
    </row>
    <row r="317" spans="2:6">
      <c r="B317" s="172"/>
      <c r="D317" s="302"/>
      <c r="E317" s="303"/>
      <c r="F317" s="303"/>
    </row>
    <row r="318" spans="2:6">
      <c r="B318" s="172"/>
      <c r="D318" s="302"/>
      <c r="E318" s="303"/>
      <c r="F318" s="303"/>
    </row>
    <row r="319" spans="2:6">
      <c r="B319" s="172"/>
      <c r="D319" s="302"/>
      <c r="E319" s="303"/>
      <c r="F319" s="303"/>
    </row>
    <row r="320" spans="2:6">
      <c r="B320" s="172"/>
      <c r="D320" s="302"/>
      <c r="E320" s="303"/>
      <c r="F320" s="303"/>
    </row>
    <row r="321" spans="2:6">
      <c r="B321" s="172"/>
      <c r="D321" s="302"/>
      <c r="E321" s="303"/>
      <c r="F321" s="303"/>
    </row>
    <row r="322" spans="2:6">
      <c r="B322" s="172"/>
      <c r="D322" s="302"/>
      <c r="E322" s="303"/>
      <c r="F322" s="303"/>
    </row>
    <row r="323" spans="2:6">
      <c r="B323" s="172"/>
      <c r="D323" s="302"/>
      <c r="E323" s="303"/>
      <c r="F323" s="303"/>
    </row>
    <row r="324" spans="2:6">
      <c r="B324" s="172"/>
      <c r="D324" s="302"/>
      <c r="E324" s="303"/>
      <c r="F324" s="303"/>
    </row>
    <row r="325" spans="2:6">
      <c r="B325" s="172"/>
      <c r="D325" s="302"/>
      <c r="E325" s="303"/>
      <c r="F325" s="303"/>
    </row>
    <row r="326" spans="2:6">
      <c r="B326" s="172"/>
      <c r="D326" s="302"/>
      <c r="E326" s="303"/>
      <c r="F326" s="303"/>
    </row>
    <row r="327" spans="2:6">
      <c r="B327" s="172"/>
      <c r="D327" s="302"/>
      <c r="E327" s="303"/>
      <c r="F327" s="303"/>
    </row>
    <row r="328" spans="2:6">
      <c r="B328" s="172"/>
      <c r="D328" s="302"/>
      <c r="E328" s="303"/>
      <c r="F328" s="303"/>
    </row>
    <row r="329" spans="2:6">
      <c r="B329" s="172"/>
    </row>
    <row r="330" spans="2:6">
      <c r="B330" s="304"/>
    </row>
    <row r="331" spans="2:6">
      <c r="B331" s="304"/>
    </row>
    <row r="332" spans="2:6">
      <c r="B332" s="304"/>
    </row>
    <row r="333" spans="2:6">
      <c r="B333" s="304"/>
    </row>
    <row r="334" spans="2:6">
      <c r="B334" s="304"/>
    </row>
    <row r="335" spans="2:6">
      <c r="B335" s="304"/>
    </row>
    <row r="336" spans="2:6">
      <c r="B336" s="304"/>
    </row>
    <row r="337" spans="2:2">
      <c r="B337" s="304"/>
    </row>
    <row r="338" spans="2:2">
      <c r="B338" s="304"/>
    </row>
    <row r="339" spans="2:2">
      <c r="B339" s="304"/>
    </row>
    <row r="340" spans="2:2">
      <c r="B340" s="304"/>
    </row>
    <row r="341" spans="2:2">
      <c r="B341" s="304"/>
    </row>
    <row r="342" spans="2:2">
      <c r="B342" s="304"/>
    </row>
    <row r="343" spans="2:2">
      <c r="B343" s="304"/>
    </row>
    <row r="344" spans="2:2">
      <c r="B344" s="304"/>
    </row>
    <row r="345" spans="2:2">
      <c r="B345" s="304"/>
    </row>
    <row r="346" spans="2:2">
      <c r="B346" s="304"/>
    </row>
    <row r="347" spans="2:2">
      <c r="B347" s="304"/>
    </row>
    <row r="348" spans="2:2">
      <c r="B348" s="304"/>
    </row>
    <row r="349" spans="2:2">
      <c r="B349" s="304"/>
    </row>
    <row r="350" spans="2:2">
      <c r="B350" s="304"/>
    </row>
    <row r="351" spans="2:2">
      <c r="B351" s="304"/>
    </row>
    <row r="352" spans="2:2">
      <c r="B352" s="304"/>
    </row>
    <row r="353" spans="2:2">
      <c r="B353" s="304"/>
    </row>
    <row r="354" spans="2:2">
      <c r="B354" s="304"/>
    </row>
    <row r="355" spans="2:2">
      <c r="B355" s="304"/>
    </row>
    <row r="356" spans="2:2">
      <c r="B356" s="304"/>
    </row>
    <row r="357" spans="2:2">
      <c r="B357" s="304"/>
    </row>
    <row r="358" spans="2:2">
      <c r="B358" s="304"/>
    </row>
    <row r="359" spans="2:2">
      <c r="B359" s="304"/>
    </row>
    <row r="360" spans="2:2">
      <c r="B360" s="304"/>
    </row>
    <row r="361" spans="2:2">
      <c r="B361" s="304"/>
    </row>
    <row r="362" spans="2:2">
      <c r="B362" s="304"/>
    </row>
    <row r="363" spans="2:2">
      <c r="B363" s="304"/>
    </row>
    <row r="364" spans="2:2">
      <c r="B364" s="304"/>
    </row>
    <row r="365" spans="2:2">
      <c r="B365" s="304"/>
    </row>
    <row r="366" spans="2:2">
      <c r="B366" s="304"/>
    </row>
    <row r="367" spans="2:2">
      <c r="B367" s="304"/>
    </row>
    <row r="368" spans="2:2">
      <c r="B368" s="304"/>
    </row>
    <row r="369" spans="2:2">
      <c r="B369" s="304"/>
    </row>
    <row r="370" spans="2:2">
      <c r="B370" s="304"/>
    </row>
    <row r="371" spans="2:2">
      <c r="B371" s="304"/>
    </row>
    <row r="372" spans="2:2">
      <c r="B372" s="304"/>
    </row>
    <row r="373" spans="2:2">
      <c r="B373" s="304"/>
    </row>
    <row r="374" spans="2:2">
      <c r="B374" s="304"/>
    </row>
    <row r="375" spans="2:2">
      <c r="B375" s="304"/>
    </row>
    <row r="376" spans="2:2">
      <c r="B376" s="304"/>
    </row>
    <row r="377" spans="2:2">
      <c r="B377" s="304"/>
    </row>
    <row r="378" spans="2:2">
      <c r="B378" s="304"/>
    </row>
    <row r="379" spans="2:2">
      <c r="B379" s="304"/>
    </row>
    <row r="380" spans="2:2">
      <c r="B380" s="304"/>
    </row>
    <row r="381" spans="2:2">
      <c r="B381" s="304"/>
    </row>
    <row r="382" spans="2:2">
      <c r="B382" s="304"/>
    </row>
    <row r="383" spans="2:2">
      <c r="B383" s="304"/>
    </row>
    <row r="384" spans="2:2">
      <c r="B384" s="304"/>
    </row>
    <row r="385" spans="2:2">
      <c r="B385" s="304"/>
    </row>
    <row r="386" spans="2:2">
      <c r="B386" s="304"/>
    </row>
    <row r="387" spans="2:2">
      <c r="B387" s="304"/>
    </row>
    <row r="388" spans="2:2">
      <c r="B388" s="304"/>
    </row>
    <row r="389" spans="2:2">
      <c r="B389" s="304"/>
    </row>
    <row r="390" spans="2:2">
      <c r="B390" s="304"/>
    </row>
    <row r="391" spans="2:2">
      <c r="B391" s="304"/>
    </row>
    <row r="392" spans="2:2">
      <c r="B392" s="304"/>
    </row>
    <row r="393" spans="2:2">
      <c r="B393" s="304"/>
    </row>
    <row r="394" spans="2:2">
      <c r="B394" s="304"/>
    </row>
    <row r="395" spans="2:2">
      <c r="B395" s="304"/>
    </row>
    <row r="396" spans="2:2">
      <c r="B396" s="304"/>
    </row>
    <row r="397" spans="2:2">
      <c r="B397" s="304"/>
    </row>
    <row r="398" spans="2:2">
      <c r="B398" s="304"/>
    </row>
    <row r="399" spans="2:2">
      <c r="B399" s="304"/>
    </row>
    <row r="400" spans="2:2">
      <c r="B400" s="304"/>
    </row>
    <row r="401" spans="2:2">
      <c r="B401" s="304"/>
    </row>
    <row r="402" spans="2:2">
      <c r="B402" s="304"/>
    </row>
    <row r="403" spans="2:2">
      <c r="B403" s="304"/>
    </row>
    <row r="404" spans="2:2">
      <c r="B404" s="304"/>
    </row>
    <row r="405" spans="2:2">
      <c r="B405" s="304"/>
    </row>
    <row r="406" spans="2:2">
      <c r="B406" s="304"/>
    </row>
    <row r="407" spans="2:2">
      <c r="B407" s="304"/>
    </row>
    <row r="408" spans="2:2">
      <c r="B408" s="304"/>
    </row>
    <row r="409" spans="2:2">
      <c r="B409" s="304"/>
    </row>
    <row r="410" spans="2:2">
      <c r="B410" s="304"/>
    </row>
    <row r="411" spans="2:2">
      <c r="B411" s="304"/>
    </row>
    <row r="412" spans="2:2">
      <c r="B412" s="304"/>
    </row>
    <row r="413" spans="2:2">
      <c r="B413" s="304"/>
    </row>
    <row r="414" spans="2:2">
      <c r="B414" s="304"/>
    </row>
    <row r="415" spans="2:2">
      <c r="B415" s="304"/>
    </row>
    <row r="416" spans="2:2">
      <c r="B416" s="304"/>
    </row>
    <row r="417" spans="2:2">
      <c r="B417" s="304"/>
    </row>
    <row r="418" spans="2:2">
      <c r="B418" s="304"/>
    </row>
    <row r="419" spans="2:2">
      <c r="B419" s="304"/>
    </row>
    <row r="420" spans="2:2">
      <c r="B420" s="304"/>
    </row>
    <row r="421" spans="2:2">
      <c r="B421" s="304"/>
    </row>
    <row r="422" spans="2:2">
      <c r="B422" s="304"/>
    </row>
    <row r="423" spans="2:2">
      <c r="B423" s="304"/>
    </row>
    <row r="424" spans="2:2">
      <c r="B424" s="304"/>
    </row>
    <row r="425" spans="2:2">
      <c r="B425" s="304"/>
    </row>
    <row r="426" spans="2:2">
      <c r="B426" s="304"/>
    </row>
    <row r="427" spans="2:2">
      <c r="B427" s="304"/>
    </row>
    <row r="428" spans="2:2">
      <c r="B428" s="304"/>
    </row>
    <row r="429" spans="2:2">
      <c r="B429" s="304"/>
    </row>
    <row r="430" spans="2:2">
      <c r="B430" s="304"/>
    </row>
    <row r="431" spans="2:2">
      <c r="B431" s="304"/>
    </row>
    <row r="432" spans="2:2">
      <c r="B432" s="304"/>
    </row>
    <row r="433" spans="2:2">
      <c r="B433" s="304"/>
    </row>
    <row r="434" spans="2:2">
      <c r="B434" s="304"/>
    </row>
    <row r="435" spans="2:2">
      <c r="B435" s="304"/>
    </row>
    <row r="436" spans="2:2">
      <c r="B436" s="304"/>
    </row>
    <row r="437" spans="2:2">
      <c r="B437" s="304"/>
    </row>
    <row r="438" spans="2:2">
      <c r="B438" s="304"/>
    </row>
    <row r="439" spans="2:2">
      <c r="B439" s="304"/>
    </row>
    <row r="440" spans="2:2">
      <c r="B440" s="304"/>
    </row>
    <row r="441" spans="2:2">
      <c r="B441" s="304"/>
    </row>
    <row r="442" spans="2:2">
      <c r="B442" s="304"/>
    </row>
    <row r="443" spans="2:2">
      <c r="B443" s="304"/>
    </row>
    <row r="444" spans="2:2">
      <c r="B444" s="304"/>
    </row>
    <row r="445" spans="2:2">
      <c r="B445" s="304"/>
    </row>
    <row r="446" spans="2:2">
      <c r="B446" s="304"/>
    </row>
    <row r="447" spans="2:2">
      <c r="B447" s="304"/>
    </row>
    <row r="448" spans="2:2">
      <c r="B448" s="304"/>
    </row>
    <row r="449" spans="2:2">
      <c r="B449" s="304"/>
    </row>
    <row r="450" spans="2:2">
      <c r="B450" s="304"/>
    </row>
    <row r="451" spans="2:2">
      <c r="B451" s="304"/>
    </row>
    <row r="452" spans="2:2">
      <c r="B452" s="304"/>
    </row>
    <row r="453" spans="2:2">
      <c r="B453" s="304"/>
    </row>
    <row r="454" spans="2:2">
      <c r="B454" s="304"/>
    </row>
    <row r="455" spans="2:2">
      <c r="B455" s="304"/>
    </row>
    <row r="456" spans="2:2">
      <c r="B456" s="304"/>
    </row>
    <row r="457" spans="2:2">
      <c r="B457" s="304"/>
    </row>
    <row r="458" spans="2:2">
      <c r="B458" s="304"/>
    </row>
    <row r="459" spans="2:2">
      <c r="B459" s="304"/>
    </row>
    <row r="460" spans="2:2">
      <c r="B460" s="304"/>
    </row>
    <row r="461" spans="2:2">
      <c r="B461" s="304"/>
    </row>
    <row r="462" spans="2:2">
      <c r="B462" s="304"/>
    </row>
    <row r="463" spans="2:2">
      <c r="B463" s="304"/>
    </row>
    <row r="464" spans="2:2">
      <c r="B464" s="304"/>
    </row>
    <row r="465" spans="2:2">
      <c r="B465" s="304"/>
    </row>
    <row r="466" spans="2:2">
      <c r="B466" s="304"/>
    </row>
    <row r="467" spans="2:2">
      <c r="B467" s="304"/>
    </row>
    <row r="468" spans="2:2">
      <c r="B468" s="304"/>
    </row>
    <row r="469" spans="2:2">
      <c r="B469" s="304"/>
    </row>
    <row r="470" spans="2:2">
      <c r="B470" s="304"/>
    </row>
    <row r="471" spans="2:2">
      <c r="B471" s="304"/>
    </row>
    <row r="472" spans="2:2">
      <c r="B472" s="304"/>
    </row>
    <row r="473" spans="2:2">
      <c r="B473" s="304"/>
    </row>
    <row r="474" spans="2:2">
      <c r="B474" s="304"/>
    </row>
    <row r="475" spans="2:2">
      <c r="B475" s="304"/>
    </row>
    <row r="476" spans="2:2">
      <c r="B476" s="304"/>
    </row>
    <row r="477" spans="2:2">
      <c r="B477" s="304"/>
    </row>
    <row r="478" spans="2:2">
      <c r="B478" s="304"/>
    </row>
    <row r="479" spans="2:2">
      <c r="B479" s="304"/>
    </row>
    <row r="480" spans="2:2">
      <c r="B480" s="304"/>
    </row>
    <row r="481" spans="2:2">
      <c r="B481" s="304"/>
    </row>
    <row r="482" spans="2:2">
      <c r="B482" s="304"/>
    </row>
    <row r="483" spans="2:2">
      <c r="B483" s="304"/>
    </row>
    <row r="484" spans="2:2">
      <c r="B484" s="304"/>
    </row>
    <row r="485" spans="2:2">
      <c r="B485" s="304"/>
    </row>
    <row r="486" spans="2:2">
      <c r="B486" s="304"/>
    </row>
    <row r="487" spans="2:2">
      <c r="B487" s="304"/>
    </row>
    <row r="488" spans="2:2">
      <c r="B488" s="304"/>
    </row>
    <row r="489" spans="2:2">
      <c r="B489" s="304"/>
    </row>
    <row r="490" spans="2:2">
      <c r="B490" s="304"/>
    </row>
    <row r="491" spans="2:2">
      <c r="B491" s="304"/>
    </row>
    <row r="492" spans="2:2">
      <c r="B492" s="304"/>
    </row>
    <row r="493" spans="2:2">
      <c r="B493" s="304"/>
    </row>
    <row r="494" spans="2:2">
      <c r="B494" s="304"/>
    </row>
    <row r="495" spans="2:2">
      <c r="B495" s="304"/>
    </row>
    <row r="496" spans="2:2">
      <c r="B496" s="304"/>
    </row>
  </sheetData>
  <mergeCells count="6">
    <mergeCell ref="D273:E273"/>
    <mergeCell ref="D274:E274"/>
    <mergeCell ref="B1:H1"/>
    <mergeCell ref="A5:B5"/>
    <mergeCell ref="G274:H274"/>
    <mergeCell ref="G273:H273"/>
  </mergeCells>
  <pageMargins left="0.59055118110236227" right="0.59055118110236227" top="0.78740157480314965" bottom="0.39370078740157483" header="0.31496062992125984" footer="0.31496062992125984"/>
  <pageSetup paperSize="9" scale="94" orientation="landscape" r:id="rId1"/>
  <rowBreaks count="1" manualBreakCount="1">
    <brk id="18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80"/>
  <sheetViews>
    <sheetView view="pageBreakPreview" zoomScale="90" zoomScaleNormal="100" zoomScaleSheetLayoutView="90" workbookViewId="0">
      <selection activeCell="A139" sqref="A139"/>
    </sheetView>
  </sheetViews>
  <sheetFormatPr defaultRowHeight="18.75"/>
  <cols>
    <col min="1" max="1" width="66.5703125" style="4" customWidth="1"/>
    <col min="2" max="2" width="12" style="25" customWidth="1"/>
    <col min="3" max="3" width="16.140625" style="25" customWidth="1"/>
    <col min="4" max="4" width="16.7109375" style="25" customWidth="1"/>
    <col min="5" max="5" width="16.140625" style="25" customWidth="1"/>
    <col min="6" max="6" width="16" style="25" customWidth="1"/>
    <col min="7" max="7" width="16.42578125" style="4" customWidth="1"/>
    <col min="8" max="16384" width="9.140625" style="4"/>
  </cols>
  <sheetData>
    <row r="2" spans="1:7" ht="20.25">
      <c r="A2" s="324" t="s">
        <v>152</v>
      </c>
      <c r="B2" s="324"/>
      <c r="C2" s="324"/>
      <c r="D2" s="324"/>
      <c r="E2" s="324"/>
      <c r="F2" s="324"/>
    </row>
    <row r="3" spans="1:7">
      <c r="A3" s="5"/>
      <c r="B3" s="6"/>
      <c r="C3" s="5"/>
      <c r="D3" s="5"/>
      <c r="E3" s="5"/>
      <c r="F3" s="6"/>
      <c r="G3" s="4" t="s">
        <v>105</v>
      </c>
    </row>
    <row r="4" spans="1:7" ht="61.5" customHeight="1">
      <c r="A4" s="7" t="s">
        <v>31</v>
      </c>
      <c r="B4" s="8" t="s">
        <v>5</v>
      </c>
      <c r="C4" s="56" t="s">
        <v>185</v>
      </c>
      <c r="D4" s="56" t="s">
        <v>188</v>
      </c>
      <c r="E4" s="56" t="s">
        <v>189</v>
      </c>
      <c r="F4" s="32" t="s">
        <v>167</v>
      </c>
      <c r="G4" s="33" t="s">
        <v>171</v>
      </c>
    </row>
    <row r="5" spans="1:7" ht="19.5" customHeight="1">
      <c r="A5" s="10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9">
        <v>7</v>
      </c>
    </row>
    <row r="6" spans="1:7" ht="26.25" customHeight="1">
      <c r="A6" s="34" t="s">
        <v>20</v>
      </c>
      <c r="B6" s="35"/>
      <c r="C6" s="36"/>
      <c r="D6" s="36"/>
      <c r="E6" s="36"/>
      <c r="F6" s="36"/>
      <c r="G6" s="37"/>
    </row>
    <row r="7" spans="1:7" ht="33" customHeight="1">
      <c r="A7" s="82" t="s">
        <v>107</v>
      </c>
      <c r="B7" s="176">
        <v>3000</v>
      </c>
      <c r="C7" s="44">
        <f>C8+C12+C17</f>
        <v>135745.1</v>
      </c>
      <c r="D7" s="44">
        <f t="shared" ref="D7:E7" si="0">D8+D12+D17</f>
        <v>137130.70000000001</v>
      </c>
      <c r="E7" s="44">
        <f t="shared" si="0"/>
        <v>159595.50000000003</v>
      </c>
      <c r="F7" s="44">
        <f t="shared" ref="F7" si="1">E7-D7</f>
        <v>22464.800000000017</v>
      </c>
      <c r="G7" s="177">
        <f t="shared" ref="G7" si="2">(E7/D7)*100</f>
        <v>116.38203553252482</v>
      </c>
    </row>
    <row r="8" spans="1:7" ht="24.75" customHeight="1">
      <c r="A8" s="38" t="s">
        <v>81</v>
      </c>
      <c r="B8" s="39">
        <v>3010</v>
      </c>
      <c r="C8" s="43">
        <f>C9+C10+C11</f>
        <v>99121</v>
      </c>
      <c r="D8" s="43">
        <f t="shared" ref="D8" si="3">D9+D10+D11</f>
        <v>123207.8</v>
      </c>
      <c r="E8" s="43">
        <f>E9+E10</f>
        <v>145291.40000000002</v>
      </c>
      <c r="F8" s="43">
        <f t="shared" ref="F8:F153" si="4">E8-D8</f>
        <v>22083.60000000002</v>
      </c>
      <c r="G8" s="178">
        <f t="shared" ref="G8:G153" si="5">(E8/D8)*100</f>
        <v>117.92386520983251</v>
      </c>
    </row>
    <row r="9" spans="1:7" ht="42" customHeight="1">
      <c r="A9" s="77" t="s">
        <v>192</v>
      </c>
      <c r="B9" s="35"/>
      <c r="C9" s="36">
        <v>98943.6</v>
      </c>
      <c r="D9" s="36">
        <v>122977.8</v>
      </c>
      <c r="E9" s="36">
        <v>145130.20000000001</v>
      </c>
      <c r="F9" s="36">
        <f t="shared" ref="F9:F10" si="6">E9-D9</f>
        <v>22152.400000000009</v>
      </c>
      <c r="G9" s="37">
        <f t="shared" ref="G9:G10" si="7">(E9/D9)*100</f>
        <v>118.01333248765225</v>
      </c>
    </row>
    <row r="10" spans="1:7" ht="56.25" customHeight="1">
      <c r="A10" s="77" t="s">
        <v>348</v>
      </c>
      <c r="B10" s="35"/>
      <c r="C10" s="36">
        <v>177.4</v>
      </c>
      <c r="D10" s="36">
        <v>230</v>
      </c>
      <c r="E10" s="36">
        <v>161.19999999999999</v>
      </c>
      <c r="F10" s="36">
        <f t="shared" si="6"/>
        <v>-68.800000000000011</v>
      </c>
      <c r="G10" s="37">
        <f t="shared" si="7"/>
        <v>70.086956521739125</v>
      </c>
    </row>
    <row r="11" spans="1:7" ht="41.25" customHeight="1">
      <c r="A11" s="81" t="s">
        <v>196</v>
      </c>
      <c r="B11" s="39"/>
      <c r="C11" s="36"/>
      <c r="D11" s="36"/>
      <c r="E11" s="36">
        <v>19.2</v>
      </c>
      <c r="F11" s="36">
        <f t="shared" si="4"/>
        <v>19.2</v>
      </c>
      <c r="G11" s="37" t="e">
        <f t="shared" si="5"/>
        <v>#DIV/0!</v>
      </c>
    </row>
    <row r="12" spans="1:7" ht="27.75" customHeight="1">
      <c r="A12" s="38" t="s">
        <v>108</v>
      </c>
      <c r="B12" s="39">
        <v>3020</v>
      </c>
      <c r="C12" s="43">
        <f>C13+C14+C15+C16</f>
        <v>36476.199999999997</v>
      </c>
      <c r="D12" s="43">
        <f t="shared" ref="D12:E12" si="8">D13+D14+D15+D16</f>
        <v>13720.3</v>
      </c>
      <c r="E12" s="43">
        <f t="shared" si="8"/>
        <v>14132.9</v>
      </c>
      <c r="F12" s="36">
        <f t="shared" si="4"/>
        <v>412.60000000000036</v>
      </c>
      <c r="G12" s="37">
        <f t="shared" si="5"/>
        <v>103.00722287413542</v>
      </c>
    </row>
    <row r="13" spans="1:7" ht="27" customHeight="1">
      <c r="A13" s="41" t="s">
        <v>197</v>
      </c>
      <c r="B13" s="35"/>
      <c r="C13" s="40">
        <v>17420</v>
      </c>
      <c r="D13" s="40"/>
      <c r="E13" s="40"/>
      <c r="F13" s="36">
        <f t="shared" ref="F13:F15" si="9">E13-D13</f>
        <v>0</v>
      </c>
      <c r="G13" s="37" t="e">
        <f t="shared" ref="G13:G15" si="10">(E13/D13)*100</f>
        <v>#DIV/0!</v>
      </c>
    </row>
    <row r="14" spans="1:7" ht="27" customHeight="1">
      <c r="A14" s="41" t="s">
        <v>349</v>
      </c>
      <c r="B14" s="35"/>
      <c r="C14" s="40"/>
      <c r="D14" s="40"/>
      <c r="E14" s="40">
        <v>157.9</v>
      </c>
      <c r="F14" s="36">
        <f t="shared" si="9"/>
        <v>157.9</v>
      </c>
      <c r="G14" s="37" t="e">
        <f t="shared" si="10"/>
        <v>#DIV/0!</v>
      </c>
    </row>
    <row r="15" spans="1:7" ht="51" customHeight="1">
      <c r="A15" s="41" t="s">
        <v>198</v>
      </c>
      <c r="B15" s="35"/>
      <c r="C15" s="40">
        <v>19056.2</v>
      </c>
      <c r="D15" s="40">
        <v>13720.3</v>
      </c>
      <c r="E15" s="40">
        <v>13461.4</v>
      </c>
      <c r="F15" s="36">
        <f t="shared" si="9"/>
        <v>-258.89999999999964</v>
      </c>
      <c r="G15" s="37">
        <f t="shared" si="10"/>
        <v>98.113015021537436</v>
      </c>
    </row>
    <row r="16" spans="1:7" ht="39.75" customHeight="1">
      <c r="A16" s="41" t="s">
        <v>527</v>
      </c>
      <c r="B16" s="39"/>
      <c r="C16" s="40"/>
      <c r="D16" s="40"/>
      <c r="E16" s="40">
        <v>513.6</v>
      </c>
      <c r="F16" s="36">
        <f t="shared" si="4"/>
        <v>513.6</v>
      </c>
      <c r="G16" s="37" t="e">
        <f t="shared" si="5"/>
        <v>#DIV/0!</v>
      </c>
    </row>
    <row r="17" spans="1:7" ht="24.75" customHeight="1">
      <c r="A17" s="38" t="s">
        <v>109</v>
      </c>
      <c r="B17" s="39">
        <v>3040</v>
      </c>
      <c r="C17" s="43">
        <f>C18+C19</f>
        <v>147.9</v>
      </c>
      <c r="D17" s="43">
        <f t="shared" ref="D17:E17" si="11">D18+D19</f>
        <v>202.6</v>
      </c>
      <c r="E17" s="43">
        <f t="shared" si="11"/>
        <v>171.2</v>
      </c>
      <c r="F17" s="43">
        <f t="shared" si="4"/>
        <v>-31.400000000000006</v>
      </c>
      <c r="G17" s="178">
        <f t="shared" si="5"/>
        <v>84.501480750246799</v>
      </c>
    </row>
    <row r="18" spans="1:7" ht="24.75" customHeight="1">
      <c r="A18" s="41" t="s">
        <v>202</v>
      </c>
      <c r="B18" s="35"/>
      <c r="C18" s="36">
        <v>12.9</v>
      </c>
      <c r="D18" s="36">
        <v>13</v>
      </c>
      <c r="E18" s="83">
        <v>13.7</v>
      </c>
      <c r="F18" s="36">
        <f t="shared" si="4"/>
        <v>0.69999999999999929</v>
      </c>
      <c r="G18" s="37">
        <f t="shared" si="5"/>
        <v>105.38461538461539</v>
      </c>
    </row>
    <row r="19" spans="1:7" ht="21" customHeight="1">
      <c r="A19" s="41" t="s">
        <v>350</v>
      </c>
      <c r="B19" s="35"/>
      <c r="C19" s="36">
        <v>135</v>
      </c>
      <c r="D19" s="36">
        <v>189.6</v>
      </c>
      <c r="E19" s="83">
        <v>157.5</v>
      </c>
      <c r="F19" s="36">
        <f t="shared" si="4"/>
        <v>-32.099999999999994</v>
      </c>
      <c r="G19" s="37">
        <f t="shared" si="5"/>
        <v>83.069620253164558</v>
      </c>
    </row>
    <row r="20" spans="1:7" ht="33.75" customHeight="1">
      <c r="A20" s="34" t="s">
        <v>21</v>
      </c>
      <c r="B20" s="35"/>
      <c r="C20" s="36"/>
      <c r="D20" s="36"/>
      <c r="E20" s="36"/>
      <c r="F20" s="36"/>
      <c r="G20" s="37"/>
    </row>
    <row r="21" spans="1:7" ht="42" customHeight="1">
      <c r="A21" s="82" t="s">
        <v>63</v>
      </c>
      <c r="B21" s="176">
        <v>3200</v>
      </c>
      <c r="C21" s="44">
        <v>41876.6</v>
      </c>
      <c r="D21" s="44">
        <v>33601.700000000004</v>
      </c>
      <c r="E21" s="36">
        <f>E22</f>
        <v>40829.199999999997</v>
      </c>
      <c r="F21" s="36"/>
      <c r="G21" s="37"/>
    </row>
    <row r="22" spans="1:7" ht="24.75" customHeight="1">
      <c r="A22" s="38" t="s">
        <v>109</v>
      </c>
      <c r="B22" s="39">
        <v>3210</v>
      </c>
      <c r="C22" s="86">
        <f>C23+C24+C25</f>
        <v>41876.6</v>
      </c>
      <c r="D22" s="86">
        <f>D23+D24+D25</f>
        <v>33601.700000000004</v>
      </c>
      <c r="E22" s="43">
        <f>E24</f>
        <v>40829.199999999997</v>
      </c>
      <c r="F22" s="43">
        <f t="shared" si="4"/>
        <v>7227.4999999999927</v>
      </c>
      <c r="G22" s="178">
        <f t="shared" si="5"/>
        <v>121.50932839707514</v>
      </c>
    </row>
    <row r="23" spans="1:7" ht="24.75" customHeight="1">
      <c r="A23" s="84" t="s">
        <v>197</v>
      </c>
      <c r="B23" s="1"/>
      <c r="C23" s="13">
        <v>1684</v>
      </c>
      <c r="D23" s="13"/>
      <c r="E23" s="40"/>
      <c r="F23" s="36"/>
      <c r="G23" s="37"/>
    </row>
    <row r="24" spans="1:7" ht="42" customHeight="1">
      <c r="A24" s="84" t="s">
        <v>351</v>
      </c>
      <c r="B24" s="1"/>
      <c r="C24" s="13">
        <v>33402.1</v>
      </c>
      <c r="D24" s="13">
        <v>33329.800000000003</v>
      </c>
      <c r="E24" s="40">
        <v>40829.199999999997</v>
      </c>
      <c r="F24" s="36"/>
      <c r="G24" s="37"/>
    </row>
    <row r="25" spans="1:7" ht="21" customHeight="1">
      <c r="A25" s="84" t="s">
        <v>352</v>
      </c>
      <c r="B25" s="85"/>
      <c r="C25" s="13">
        <v>6790.5</v>
      </c>
      <c r="D25" s="13">
        <v>271.89999999999998</v>
      </c>
      <c r="E25" s="40"/>
      <c r="F25" s="36">
        <f t="shared" si="4"/>
        <v>-271.89999999999998</v>
      </c>
      <c r="G25" s="37">
        <f t="shared" si="5"/>
        <v>0</v>
      </c>
    </row>
    <row r="26" spans="1:7" ht="24" customHeight="1">
      <c r="A26" s="38" t="s">
        <v>64</v>
      </c>
      <c r="B26" s="39">
        <v>3255</v>
      </c>
      <c r="C26" s="43">
        <v>41876.1</v>
      </c>
      <c r="D26" s="43">
        <v>33700.400000000001</v>
      </c>
      <c r="E26" s="43">
        <v>40829.199999999997</v>
      </c>
      <c r="F26" s="43"/>
      <c r="G26" s="178"/>
    </row>
    <row r="27" spans="1:7" ht="37.5" customHeight="1">
      <c r="A27" s="38" t="s">
        <v>96</v>
      </c>
      <c r="B27" s="39">
        <v>3260</v>
      </c>
      <c r="C27" s="43">
        <f>C28+C153</f>
        <v>41876.100000000006</v>
      </c>
      <c r="D27" s="43">
        <f>D28+D153</f>
        <v>33700.442587199985</v>
      </c>
      <c r="E27" s="43">
        <f>E28+E153</f>
        <v>40829.160000000018</v>
      </c>
      <c r="F27" s="43">
        <f t="shared" si="4"/>
        <v>7128.7174128000333</v>
      </c>
      <c r="G27" s="178">
        <f t="shared" si="5"/>
        <v>121.15318632494056</v>
      </c>
    </row>
    <row r="28" spans="1:7" s="14" customFormat="1" ht="36.75" customHeight="1">
      <c r="A28" s="38" t="s">
        <v>176</v>
      </c>
      <c r="B28" s="181">
        <v>3266</v>
      </c>
      <c r="C28" s="180">
        <f>SUM(C29:C152)</f>
        <v>36920.000000000007</v>
      </c>
      <c r="D28" s="43">
        <f>SUM(D29:D152)</f>
        <v>33001.642587199982</v>
      </c>
      <c r="E28" s="43">
        <f>SUM(E29:E152)</f>
        <v>36130.860000000015</v>
      </c>
      <c r="F28" s="43">
        <f t="shared" si="4"/>
        <v>3129.2174128000333</v>
      </c>
      <c r="G28" s="178">
        <f t="shared" si="5"/>
        <v>109.48200503817871</v>
      </c>
    </row>
    <row r="29" spans="1:7" s="14" customFormat="1" ht="31.5" customHeight="1">
      <c r="A29" s="41" t="s">
        <v>353</v>
      </c>
      <c r="B29" s="42"/>
      <c r="C29" s="36">
        <v>312.3</v>
      </c>
      <c r="D29" s="36">
        <v>0</v>
      </c>
      <c r="E29" s="36"/>
      <c r="F29" s="36">
        <f t="shared" ref="F29:F77" si="12">E29-D29</f>
        <v>0</v>
      </c>
      <c r="G29" s="182" t="e">
        <f t="shared" ref="G29:G77" si="13">(E29/D29)*100</f>
        <v>#DIV/0!</v>
      </c>
    </row>
    <row r="30" spans="1:7" s="14" customFormat="1" ht="34.5" customHeight="1">
      <c r="A30" s="41" t="s">
        <v>354</v>
      </c>
      <c r="B30" s="42"/>
      <c r="C30" s="36">
        <v>367.2</v>
      </c>
      <c r="D30" s="36">
        <v>0</v>
      </c>
      <c r="E30" s="36"/>
      <c r="F30" s="36">
        <f t="shared" si="12"/>
        <v>0</v>
      </c>
      <c r="G30" s="182" t="e">
        <f t="shared" si="13"/>
        <v>#DIV/0!</v>
      </c>
    </row>
    <row r="31" spans="1:7" s="14" customFormat="1" ht="31.5" customHeight="1">
      <c r="A31" s="41" t="s">
        <v>355</v>
      </c>
      <c r="B31" s="42"/>
      <c r="C31" s="36">
        <v>2162.1999999999998</v>
      </c>
      <c r="D31" s="36">
        <v>0</v>
      </c>
      <c r="E31" s="36"/>
      <c r="F31" s="36">
        <f t="shared" si="12"/>
        <v>0</v>
      </c>
      <c r="G31" s="182" t="e">
        <f t="shared" si="13"/>
        <v>#DIV/0!</v>
      </c>
    </row>
    <row r="32" spans="1:7" s="14" customFormat="1" ht="15.95" customHeight="1">
      <c r="A32" s="41" t="s">
        <v>356</v>
      </c>
      <c r="B32" s="42"/>
      <c r="C32" s="36">
        <v>3892</v>
      </c>
      <c r="D32" s="36">
        <v>0</v>
      </c>
      <c r="E32" s="36"/>
      <c r="F32" s="36">
        <f t="shared" si="12"/>
        <v>0</v>
      </c>
      <c r="G32" s="182" t="e">
        <f t="shared" si="13"/>
        <v>#DIV/0!</v>
      </c>
    </row>
    <row r="33" spans="1:7" s="14" customFormat="1" ht="15.95" customHeight="1">
      <c r="A33" s="41" t="s">
        <v>357</v>
      </c>
      <c r="B33" s="42"/>
      <c r="C33" s="36">
        <v>1140</v>
      </c>
      <c r="D33" s="36">
        <v>0</v>
      </c>
      <c r="E33" s="36"/>
      <c r="F33" s="36">
        <f t="shared" si="12"/>
        <v>0</v>
      </c>
      <c r="G33" s="182" t="e">
        <f t="shared" si="13"/>
        <v>#DIV/0!</v>
      </c>
    </row>
    <row r="34" spans="1:7" s="14" customFormat="1" ht="46.5" customHeight="1">
      <c r="A34" s="41" t="s">
        <v>358</v>
      </c>
      <c r="B34" s="42"/>
      <c r="C34" s="36">
        <v>2115.3000000000002</v>
      </c>
      <c r="D34" s="36">
        <v>0</v>
      </c>
      <c r="E34" s="36"/>
      <c r="F34" s="36">
        <f t="shared" si="12"/>
        <v>0</v>
      </c>
      <c r="G34" s="182" t="e">
        <f t="shared" si="13"/>
        <v>#DIV/0!</v>
      </c>
    </row>
    <row r="35" spans="1:7" s="14" customFormat="1" ht="15.95" customHeight="1">
      <c r="A35" s="41" t="s">
        <v>359</v>
      </c>
      <c r="B35" s="42"/>
      <c r="C35" s="36">
        <v>93.6</v>
      </c>
      <c r="D35" s="36">
        <v>0</v>
      </c>
      <c r="E35" s="36"/>
      <c r="F35" s="36">
        <f t="shared" si="12"/>
        <v>0</v>
      </c>
      <c r="G35" s="182" t="e">
        <f t="shared" si="13"/>
        <v>#DIV/0!</v>
      </c>
    </row>
    <row r="36" spans="1:7" s="14" customFormat="1" ht="50.25" customHeight="1">
      <c r="A36" s="41" t="s">
        <v>360</v>
      </c>
      <c r="B36" s="42"/>
      <c r="C36" s="36">
        <v>1185.5</v>
      </c>
      <c r="D36" s="36">
        <v>0</v>
      </c>
      <c r="E36" s="36"/>
      <c r="F36" s="36">
        <f t="shared" si="12"/>
        <v>0</v>
      </c>
      <c r="G36" s="182" t="e">
        <f t="shared" si="13"/>
        <v>#DIV/0!</v>
      </c>
    </row>
    <row r="37" spans="1:7" s="14" customFormat="1" ht="50.25" customHeight="1">
      <c r="A37" s="41" t="s">
        <v>361</v>
      </c>
      <c r="B37" s="42"/>
      <c r="C37" s="36">
        <v>1071.2</v>
      </c>
      <c r="D37" s="36">
        <v>0</v>
      </c>
      <c r="E37" s="36"/>
      <c r="F37" s="36">
        <f t="shared" si="12"/>
        <v>0</v>
      </c>
      <c r="G37" s="182" t="e">
        <f t="shared" si="13"/>
        <v>#DIV/0!</v>
      </c>
    </row>
    <row r="38" spans="1:7" s="14" customFormat="1" ht="51" customHeight="1">
      <c r="A38" s="41" t="s">
        <v>362</v>
      </c>
      <c r="B38" s="42"/>
      <c r="C38" s="36">
        <v>1722.1</v>
      </c>
      <c r="D38" s="36">
        <v>0</v>
      </c>
      <c r="E38" s="36"/>
      <c r="F38" s="36">
        <f t="shared" si="12"/>
        <v>0</v>
      </c>
      <c r="G38" s="182" t="e">
        <f t="shared" si="13"/>
        <v>#DIV/0!</v>
      </c>
    </row>
    <row r="39" spans="1:7" s="14" customFormat="1" ht="32.25" customHeight="1">
      <c r="A39" s="41" t="s">
        <v>363</v>
      </c>
      <c r="B39" s="42"/>
      <c r="C39" s="36">
        <v>650</v>
      </c>
      <c r="D39" s="36">
        <v>0</v>
      </c>
      <c r="E39" s="36"/>
      <c r="F39" s="36">
        <f t="shared" si="12"/>
        <v>0</v>
      </c>
      <c r="G39" s="182" t="e">
        <f t="shared" si="13"/>
        <v>#DIV/0!</v>
      </c>
    </row>
    <row r="40" spans="1:7" s="14" customFormat="1" ht="32.25" customHeight="1">
      <c r="A40" s="41" t="s">
        <v>364</v>
      </c>
      <c r="B40" s="42"/>
      <c r="C40" s="36">
        <v>477</v>
      </c>
      <c r="D40" s="36"/>
      <c r="E40" s="36"/>
      <c r="F40" s="36">
        <f t="shared" si="12"/>
        <v>0</v>
      </c>
      <c r="G40" s="182" t="e">
        <f t="shared" si="13"/>
        <v>#DIV/0!</v>
      </c>
    </row>
    <row r="41" spans="1:7" s="14" customFormat="1" ht="32.25" customHeight="1">
      <c r="A41" s="41" t="s">
        <v>365</v>
      </c>
      <c r="B41" s="42"/>
      <c r="C41" s="36">
        <v>482</v>
      </c>
      <c r="D41" s="36"/>
      <c r="E41" s="36"/>
      <c r="F41" s="36">
        <f t="shared" si="12"/>
        <v>0</v>
      </c>
      <c r="G41" s="182" t="e">
        <f t="shared" si="13"/>
        <v>#DIV/0!</v>
      </c>
    </row>
    <row r="42" spans="1:7" s="14" customFormat="1" ht="15.95" customHeight="1">
      <c r="A42" s="41" t="s">
        <v>366</v>
      </c>
      <c r="B42" s="42"/>
      <c r="C42" s="36">
        <v>57.9</v>
      </c>
      <c r="D42" s="36"/>
      <c r="E42" s="36"/>
      <c r="F42" s="36">
        <f t="shared" si="12"/>
        <v>0</v>
      </c>
      <c r="G42" s="182" t="e">
        <f t="shared" si="13"/>
        <v>#DIV/0!</v>
      </c>
    </row>
    <row r="43" spans="1:7" s="14" customFormat="1" ht="15.95" customHeight="1">
      <c r="A43" s="41" t="s">
        <v>366</v>
      </c>
      <c r="B43" s="42"/>
      <c r="C43" s="36">
        <v>22.1</v>
      </c>
      <c r="D43" s="36"/>
      <c r="E43" s="36"/>
      <c r="F43" s="36">
        <f t="shared" si="12"/>
        <v>0</v>
      </c>
      <c r="G43" s="182" t="e">
        <f t="shared" si="13"/>
        <v>#DIV/0!</v>
      </c>
    </row>
    <row r="44" spans="1:7" s="14" customFormat="1" ht="15.95" customHeight="1">
      <c r="A44" s="41" t="s">
        <v>367</v>
      </c>
      <c r="B44" s="42"/>
      <c r="C44" s="36">
        <v>6400</v>
      </c>
      <c r="D44" s="36"/>
      <c r="E44" s="36"/>
      <c r="F44" s="36">
        <f t="shared" si="12"/>
        <v>0</v>
      </c>
      <c r="G44" s="182" t="e">
        <f t="shared" si="13"/>
        <v>#DIV/0!</v>
      </c>
    </row>
    <row r="45" spans="1:7" s="14" customFormat="1" ht="15.95" customHeight="1">
      <c r="A45" s="41" t="s">
        <v>368</v>
      </c>
      <c r="B45" s="42"/>
      <c r="C45" s="36">
        <v>4822</v>
      </c>
      <c r="D45" s="36"/>
      <c r="E45" s="36"/>
      <c r="F45" s="36">
        <f t="shared" si="12"/>
        <v>0</v>
      </c>
      <c r="G45" s="182" t="e">
        <f t="shared" si="13"/>
        <v>#DIV/0!</v>
      </c>
    </row>
    <row r="46" spans="1:7" s="14" customFormat="1" ht="15.95" customHeight="1">
      <c r="A46" s="41" t="s">
        <v>369</v>
      </c>
      <c r="B46" s="42"/>
      <c r="C46" s="36">
        <v>196</v>
      </c>
      <c r="D46" s="36"/>
      <c r="E46" s="36"/>
      <c r="F46" s="36">
        <f t="shared" si="12"/>
        <v>0</v>
      </c>
      <c r="G46" s="182" t="e">
        <f t="shared" si="13"/>
        <v>#DIV/0!</v>
      </c>
    </row>
    <row r="47" spans="1:7" s="14" customFormat="1" ht="15.95" customHeight="1">
      <c r="A47" s="41" t="s">
        <v>370</v>
      </c>
      <c r="B47" s="42"/>
      <c r="C47" s="36">
        <v>194.5</v>
      </c>
      <c r="D47" s="36"/>
      <c r="E47" s="36"/>
      <c r="F47" s="36">
        <f t="shared" si="12"/>
        <v>0</v>
      </c>
      <c r="G47" s="182" t="e">
        <f t="shared" si="13"/>
        <v>#DIV/0!</v>
      </c>
    </row>
    <row r="48" spans="1:7" s="14" customFormat="1" ht="15.95" customHeight="1">
      <c r="A48" s="41" t="s">
        <v>371</v>
      </c>
      <c r="B48" s="42"/>
      <c r="C48" s="36">
        <v>7476.4</v>
      </c>
      <c r="D48" s="36"/>
      <c r="E48" s="36"/>
      <c r="F48" s="36">
        <f t="shared" si="12"/>
        <v>0</v>
      </c>
      <c r="G48" s="182" t="e">
        <f t="shared" si="13"/>
        <v>#DIV/0!</v>
      </c>
    </row>
    <row r="49" spans="1:7" s="14" customFormat="1" ht="15.95" customHeight="1">
      <c r="A49" s="41" t="s">
        <v>372</v>
      </c>
      <c r="B49" s="42"/>
      <c r="C49" s="36">
        <v>1557.9</v>
      </c>
      <c r="D49" s="36"/>
      <c r="E49" s="36"/>
      <c r="F49" s="36">
        <f t="shared" si="12"/>
        <v>0</v>
      </c>
      <c r="G49" s="182" t="e">
        <f t="shared" si="13"/>
        <v>#DIV/0!</v>
      </c>
    </row>
    <row r="50" spans="1:7" s="14" customFormat="1" ht="30" customHeight="1">
      <c r="A50" s="41" t="s">
        <v>373</v>
      </c>
      <c r="B50" s="42"/>
      <c r="C50" s="36">
        <v>324</v>
      </c>
      <c r="D50" s="36"/>
      <c r="E50" s="36"/>
      <c r="F50" s="36">
        <f t="shared" si="12"/>
        <v>0</v>
      </c>
      <c r="G50" s="182" t="e">
        <f t="shared" si="13"/>
        <v>#DIV/0!</v>
      </c>
    </row>
    <row r="51" spans="1:7" s="14" customFormat="1" ht="15.95" customHeight="1">
      <c r="A51" s="41" t="s">
        <v>374</v>
      </c>
      <c r="B51" s="42"/>
      <c r="C51" s="36">
        <v>93</v>
      </c>
      <c r="D51" s="36"/>
      <c r="E51" s="36"/>
      <c r="F51" s="36">
        <f t="shared" si="12"/>
        <v>0</v>
      </c>
      <c r="G51" s="182" t="e">
        <f t="shared" si="13"/>
        <v>#DIV/0!</v>
      </c>
    </row>
    <row r="52" spans="1:7" s="14" customFormat="1" ht="15.95" customHeight="1">
      <c r="A52" s="41" t="s">
        <v>375</v>
      </c>
      <c r="B52" s="42"/>
      <c r="C52" s="36">
        <v>9.6</v>
      </c>
      <c r="D52" s="36"/>
      <c r="E52" s="36"/>
      <c r="F52" s="36">
        <f t="shared" si="12"/>
        <v>0</v>
      </c>
      <c r="G52" s="182" t="e">
        <f t="shared" si="13"/>
        <v>#DIV/0!</v>
      </c>
    </row>
    <row r="53" spans="1:7" s="14" customFormat="1" ht="15.95" customHeight="1">
      <c r="A53" s="41" t="s">
        <v>376</v>
      </c>
      <c r="B53" s="42"/>
      <c r="C53" s="36">
        <v>19.3</v>
      </c>
      <c r="D53" s="36"/>
      <c r="E53" s="36"/>
      <c r="F53" s="36">
        <f t="shared" si="12"/>
        <v>0</v>
      </c>
      <c r="G53" s="182" t="e">
        <f t="shared" si="13"/>
        <v>#DIV/0!</v>
      </c>
    </row>
    <row r="54" spans="1:7" s="14" customFormat="1" ht="15.95" customHeight="1">
      <c r="A54" s="41" t="s">
        <v>377</v>
      </c>
      <c r="B54" s="42"/>
      <c r="C54" s="36">
        <v>36.5</v>
      </c>
      <c r="D54" s="36"/>
      <c r="E54" s="36"/>
      <c r="F54" s="36">
        <f t="shared" si="12"/>
        <v>0</v>
      </c>
      <c r="G54" s="182" t="e">
        <f t="shared" si="13"/>
        <v>#DIV/0!</v>
      </c>
    </row>
    <row r="55" spans="1:7" s="14" customFormat="1" ht="15.95" customHeight="1">
      <c r="A55" s="41" t="s">
        <v>378</v>
      </c>
      <c r="B55" s="42"/>
      <c r="C55" s="36">
        <v>40.4</v>
      </c>
      <c r="D55" s="36"/>
      <c r="E55" s="36"/>
      <c r="F55" s="36">
        <f t="shared" si="12"/>
        <v>0</v>
      </c>
      <c r="G55" s="182" t="e">
        <f t="shared" si="13"/>
        <v>#DIV/0!</v>
      </c>
    </row>
    <row r="56" spans="1:7" s="14" customFormat="1" ht="15.95" customHeight="1">
      <c r="A56" s="41" t="s">
        <v>379</v>
      </c>
      <c r="B56" s="42"/>
      <c r="C56" s="36"/>
      <c r="D56" s="36">
        <v>81.45</v>
      </c>
      <c r="E56" s="36"/>
      <c r="F56" s="36">
        <f t="shared" si="12"/>
        <v>-81.45</v>
      </c>
      <c r="G56" s="37">
        <f t="shared" si="13"/>
        <v>0</v>
      </c>
    </row>
    <row r="57" spans="1:7" s="14" customFormat="1" ht="15.95" customHeight="1">
      <c r="A57" s="41" t="s">
        <v>380</v>
      </c>
      <c r="B57" s="42"/>
      <c r="C57" s="36"/>
      <c r="D57" s="36">
        <v>112.239996</v>
      </c>
      <c r="E57" s="36"/>
      <c r="F57" s="36">
        <f t="shared" si="12"/>
        <v>-112.239996</v>
      </c>
      <c r="G57" s="37">
        <f t="shared" si="13"/>
        <v>0</v>
      </c>
    </row>
    <row r="58" spans="1:7" s="14" customFormat="1" ht="15.95" customHeight="1">
      <c r="A58" s="41" t="s">
        <v>381</v>
      </c>
      <c r="B58" s="42"/>
      <c r="C58" s="36"/>
      <c r="D58" s="36">
        <v>69.444996000000003</v>
      </c>
      <c r="E58" s="36"/>
      <c r="F58" s="36">
        <f t="shared" si="12"/>
        <v>-69.444996000000003</v>
      </c>
      <c r="G58" s="37">
        <f t="shared" si="13"/>
        <v>0</v>
      </c>
    </row>
    <row r="59" spans="1:7" s="14" customFormat="1" ht="15.95" customHeight="1">
      <c r="A59" s="41" t="s">
        <v>382</v>
      </c>
      <c r="B59" s="42"/>
      <c r="C59" s="36"/>
      <c r="D59" s="36">
        <v>9.7650000000000006</v>
      </c>
      <c r="E59" s="36"/>
      <c r="F59" s="36">
        <f t="shared" si="12"/>
        <v>-9.7650000000000006</v>
      </c>
      <c r="G59" s="37">
        <f t="shared" si="13"/>
        <v>0</v>
      </c>
    </row>
    <row r="60" spans="1:7" s="14" customFormat="1" ht="15.95" customHeight="1">
      <c r="A60" s="41" t="s">
        <v>383</v>
      </c>
      <c r="B60" s="42"/>
      <c r="C60" s="36"/>
      <c r="D60" s="36">
        <v>10.8</v>
      </c>
      <c r="E60" s="36"/>
      <c r="F60" s="36">
        <f t="shared" si="12"/>
        <v>-10.8</v>
      </c>
      <c r="G60" s="37">
        <f t="shared" si="13"/>
        <v>0</v>
      </c>
    </row>
    <row r="61" spans="1:7" s="14" customFormat="1" ht="32.25" customHeight="1">
      <c r="A61" s="41" t="s">
        <v>384</v>
      </c>
      <c r="B61" s="42"/>
      <c r="C61" s="36"/>
      <c r="D61" s="36">
        <v>13.000007999999999</v>
      </c>
      <c r="E61" s="36"/>
      <c r="F61" s="36">
        <f t="shared" si="12"/>
        <v>-13.000007999999999</v>
      </c>
      <c r="G61" s="37">
        <f t="shared" si="13"/>
        <v>0</v>
      </c>
    </row>
    <row r="62" spans="1:7" s="14" customFormat="1" ht="15.95" customHeight="1">
      <c r="A62" s="41" t="s">
        <v>385</v>
      </c>
      <c r="B62" s="42"/>
      <c r="C62" s="36"/>
      <c r="D62" s="36">
        <v>6.9600959999999992</v>
      </c>
      <c r="E62" s="36"/>
      <c r="F62" s="36">
        <f t="shared" si="12"/>
        <v>-6.9600959999999992</v>
      </c>
      <c r="G62" s="37">
        <f t="shared" si="13"/>
        <v>0</v>
      </c>
    </row>
    <row r="63" spans="1:7" s="14" customFormat="1" ht="15.95" customHeight="1">
      <c r="A63" s="41" t="s">
        <v>386</v>
      </c>
      <c r="B63" s="42"/>
      <c r="C63" s="36"/>
      <c r="D63" s="36">
        <v>6.1099919999999992</v>
      </c>
      <c r="E63" s="36"/>
      <c r="F63" s="36">
        <f t="shared" si="12"/>
        <v>-6.1099919999999992</v>
      </c>
      <c r="G63" s="37">
        <f t="shared" si="13"/>
        <v>0</v>
      </c>
    </row>
    <row r="64" spans="1:7" s="14" customFormat="1" ht="15.95" customHeight="1">
      <c r="A64" s="41" t="s">
        <v>387</v>
      </c>
      <c r="B64" s="42"/>
      <c r="C64" s="36"/>
      <c r="D64" s="36">
        <v>94.8</v>
      </c>
      <c r="E64" s="36"/>
      <c r="F64" s="36">
        <f t="shared" si="12"/>
        <v>-94.8</v>
      </c>
      <c r="G64" s="37">
        <f t="shared" si="13"/>
        <v>0</v>
      </c>
    </row>
    <row r="65" spans="1:7" s="14" customFormat="1" ht="15.95" customHeight="1">
      <c r="A65" s="41" t="s">
        <v>388</v>
      </c>
      <c r="B65" s="42"/>
      <c r="C65" s="36"/>
      <c r="D65" s="36">
        <v>74.849999999999994</v>
      </c>
      <c r="E65" s="36"/>
      <c r="F65" s="36">
        <f t="shared" si="12"/>
        <v>-74.849999999999994</v>
      </c>
      <c r="G65" s="37">
        <f t="shared" si="13"/>
        <v>0</v>
      </c>
    </row>
    <row r="66" spans="1:7" s="14" customFormat="1" ht="15.95" customHeight="1">
      <c r="A66" s="41" t="s">
        <v>389</v>
      </c>
      <c r="B66" s="42"/>
      <c r="C66" s="36"/>
      <c r="D66" s="36">
        <v>69.999995999999996</v>
      </c>
      <c r="E66" s="36"/>
      <c r="F66" s="36">
        <f t="shared" si="12"/>
        <v>-69.999995999999996</v>
      </c>
      <c r="G66" s="37">
        <f t="shared" si="13"/>
        <v>0</v>
      </c>
    </row>
    <row r="67" spans="1:7" s="14" customFormat="1" ht="15.95" customHeight="1">
      <c r="A67" s="41" t="s">
        <v>390</v>
      </c>
      <c r="B67" s="42"/>
      <c r="C67" s="36"/>
      <c r="D67" s="36">
        <v>550.04775240000004</v>
      </c>
      <c r="E67" s="36">
        <v>1017.8</v>
      </c>
      <c r="F67" s="36">
        <f t="shared" si="12"/>
        <v>467.75224759999992</v>
      </c>
      <c r="G67" s="37">
        <f t="shared" si="13"/>
        <v>185.03847994270976</v>
      </c>
    </row>
    <row r="68" spans="1:7" s="14" customFormat="1" ht="31.5" customHeight="1">
      <c r="A68" s="41" t="s">
        <v>391</v>
      </c>
      <c r="B68" s="42"/>
      <c r="C68" s="36"/>
      <c r="D68" s="36">
        <v>320.60000000000002</v>
      </c>
      <c r="E68" s="36">
        <v>320.60000000000002</v>
      </c>
      <c r="F68" s="36">
        <f t="shared" si="12"/>
        <v>0</v>
      </c>
      <c r="G68" s="37">
        <f t="shared" si="13"/>
        <v>100</v>
      </c>
    </row>
    <row r="69" spans="1:7" s="14" customFormat="1" ht="31.5" customHeight="1">
      <c r="A69" s="41" t="s">
        <v>391</v>
      </c>
      <c r="B69" s="42"/>
      <c r="C69" s="36"/>
      <c r="D69" s="36">
        <v>173.95</v>
      </c>
      <c r="E69" s="36">
        <v>174</v>
      </c>
      <c r="F69" s="36">
        <f t="shared" si="12"/>
        <v>5.0000000000011369E-2</v>
      </c>
      <c r="G69" s="37">
        <f t="shared" si="13"/>
        <v>100.02874389192297</v>
      </c>
    </row>
    <row r="70" spans="1:7" s="14" customFormat="1" ht="31.5" customHeight="1">
      <c r="A70" s="41" t="s">
        <v>391</v>
      </c>
      <c r="B70" s="42"/>
      <c r="C70" s="36"/>
      <c r="D70" s="36">
        <v>320.77500000000003</v>
      </c>
      <c r="E70" s="36">
        <v>320.7</v>
      </c>
      <c r="F70" s="36">
        <f t="shared" si="12"/>
        <v>-7.5000000000045475E-2</v>
      </c>
      <c r="G70" s="37">
        <f t="shared" si="13"/>
        <v>99.976619125555274</v>
      </c>
    </row>
    <row r="71" spans="1:7" s="14" customFormat="1" ht="15.95" customHeight="1">
      <c r="A71" s="41" t="s">
        <v>392</v>
      </c>
      <c r="B71" s="42"/>
      <c r="C71" s="36"/>
      <c r="D71" s="36">
        <v>279.03679199999999</v>
      </c>
      <c r="E71" s="36">
        <v>279.3</v>
      </c>
      <c r="F71" s="36">
        <f t="shared" si="12"/>
        <v>0.26320800000002009</v>
      </c>
      <c r="G71" s="37">
        <f t="shared" si="13"/>
        <v>100.09432734590786</v>
      </c>
    </row>
    <row r="72" spans="1:7" s="14" customFormat="1" ht="15.95" customHeight="1">
      <c r="A72" s="41" t="s">
        <v>393</v>
      </c>
      <c r="B72" s="42"/>
      <c r="C72" s="36"/>
      <c r="D72" s="36">
        <v>648.9</v>
      </c>
      <c r="E72" s="36">
        <v>648.9</v>
      </c>
      <c r="F72" s="36">
        <f t="shared" si="12"/>
        <v>0</v>
      </c>
      <c r="G72" s="37">
        <f t="shared" si="13"/>
        <v>100</v>
      </c>
    </row>
    <row r="73" spans="1:7" s="14" customFormat="1" ht="102.75" customHeight="1">
      <c r="A73" s="41" t="s">
        <v>394</v>
      </c>
      <c r="B73" s="42"/>
      <c r="C73" s="36"/>
      <c r="D73" s="36">
        <v>11869.999995799999</v>
      </c>
      <c r="E73" s="36">
        <v>11870</v>
      </c>
      <c r="F73" s="36">
        <f t="shared" si="12"/>
        <v>4.200001058052294E-6</v>
      </c>
      <c r="G73" s="37">
        <f t="shared" si="13"/>
        <v>100.00000003538332</v>
      </c>
    </row>
    <row r="74" spans="1:7" s="14" customFormat="1" ht="15.95" customHeight="1">
      <c r="A74" s="41" t="s">
        <v>395</v>
      </c>
      <c r="B74" s="42"/>
      <c r="C74" s="36"/>
      <c r="D74" s="36">
        <v>1858.2000170999997</v>
      </c>
      <c r="E74" s="36">
        <v>1735.2</v>
      </c>
      <c r="F74" s="36">
        <f t="shared" si="12"/>
        <v>-123.0000170999997</v>
      </c>
      <c r="G74" s="37">
        <f t="shared" si="13"/>
        <v>93.380690131950388</v>
      </c>
    </row>
    <row r="75" spans="1:7" s="14" customFormat="1" ht="15.95" customHeight="1">
      <c r="A75" s="41" t="s">
        <v>396</v>
      </c>
      <c r="B75" s="42"/>
      <c r="C75" s="36"/>
      <c r="D75" s="36">
        <v>990.35998559999996</v>
      </c>
      <c r="E75" s="36">
        <v>925.5</v>
      </c>
      <c r="F75" s="36">
        <f t="shared" si="12"/>
        <v>-64.859985599999959</v>
      </c>
      <c r="G75" s="37">
        <f t="shared" si="13"/>
        <v>93.450867710420965</v>
      </c>
    </row>
    <row r="76" spans="1:7" s="14" customFormat="1" ht="15.95" customHeight="1">
      <c r="A76" s="41" t="s">
        <v>397</v>
      </c>
      <c r="B76" s="42"/>
      <c r="C76" s="36"/>
      <c r="D76" s="36">
        <v>480.00003120000002</v>
      </c>
      <c r="E76" s="36">
        <v>448.6</v>
      </c>
      <c r="F76" s="36">
        <f t="shared" si="12"/>
        <v>-31.400031200000001</v>
      </c>
      <c r="G76" s="37">
        <f t="shared" si="13"/>
        <v>93.458327258542056</v>
      </c>
    </row>
    <row r="77" spans="1:7" s="14" customFormat="1" ht="15.95" customHeight="1">
      <c r="A77" s="41" t="s">
        <v>398</v>
      </c>
      <c r="B77" s="42"/>
      <c r="C77" s="36"/>
      <c r="D77" s="36">
        <v>90.9159954</v>
      </c>
      <c r="E77" s="36">
        <v>90.8</v>
      </c>
      <c r="F77" s="36">
        <f t="shared" si="12"/>
        <v>-0.11599540000000275</v>
      </c>
      <c r="G77" s="37">
        <f t="shared" si="13"/>
        <v>99.872414750023182</v>
      </c>
    </row>
    <row r="78" spans="1:7" s="14" customFormat="1" ht="33" customHeight="1">
      <c r="A78" s="41" t="s">
        <v>399</v>
      </c>
      <c r="B78" s="42"/>
      <c r="C78" s="36"/>
      <c r="D78" s="36">
        <v>16.102697500000001</v>
      </c>
      <c r="E78" s="36">
        <v>17</v>
      </c>
      <c r="F78" s="36">
        <f t="shared" ref="F78:F141" si="14">E78-D78</f>
        <v>0.89730249999999856</v>
      </c>
      <c r="G78" s="37">
        <f t="shared" ref="G78:G141" si="15">(E78/D78)*100</f>
        <v>105.57237382121845</v>
      </c>
    </row>
    <row r="79" spans="1:7" s="14" customFormat="1" ht="32.25" customHeight="1">
      <c r="A79" s="41" t="s">
        <v>400</v>
      </c>
      <c r="B79" s="42"/>
      <c r="C79" s="36"/>
      <c r="D79" s="36">
        <v>133.7174613</v>
      </c>
      <c r="E79" s="36">
        <v>135.5</v>
      </c>
      <c r="F79" s="36">
        <f t="shared" si="14"/>
        <v>1.7825387000000035</v>
      </c>
      <c r="G79" s="37">
        <f t="shared" si="15"/>
        <v>101.33306352264707</v>
      </c>
    </row>
    <row r="80" spans="1:7" s="14" customFormat="1" ht="15.95" customHeight="1">
      <c r="A80" s="41" t="s">
        <v>401</v>
      </c>
      <c r="B80" s="42"/>
      <c r="C80" s="36"/>
      <c r="D80" s="36">
        <v>430.50000149999994</v>
      </c>
      <c r="E80" s="36">
        <v>430.5</v>
      </c>
      <c r="F80" s="36">
        <f t="shared" si="14"/>
        <v>-1.4999999393694452E-6</v>
      </c>
      <c r="G80" s="37">
        <f t="shared" si="15"/>
        <v>99.999999651567961</v>
      </c>
    </row>
    <row r="81" spans="1:7" s="14" customFormat="1" ht="15.95" customHeight="1">
      <c r="A81" s="41" t="s">
        <v>402</v>
      </c>
      <c r="B81" s="42"/>
      <c r="C81" s="36"/>
      <c r="D81" s="36">
        <v>439.99999199999996</v>
      </c>
      <c r="E81" s="36">
        <v>70</v>
      </c>
      <c r="F81" s="36">
        <f t="shared" si="14"/>
        <v>-369.99999199999996</v>
      </c>
      <c r="G81" s="37">
        <f t="shared" si="15"/>
        <v>15.909091198347113</v>
      </c>
    </row>
    <row r="82" spans="1:7" s="14" customFormat="1" ht="15.95" customHeight="1">
      <c r="A82" s="41" t="s">
        <v>403</v>
      </c>
      <c r="B82" s="42"/>
      <c r="C82" s="36"/>
      <c r="D82" s="36">
        <v>1811.8800702000001</v>
      </c>
      <c r="E82" s="36">
        <v>1807.6</v>
      </c>
      <c r="F82" s="36">
        <f t="shared" si="14"/>
        <v>-4.280070200000182</v>
      </c>
      <c r="G82" s="37">
        <f t="shared" si="15"/>
        <v>99.763777400590996</v>
      </c>
    </row>
    <row r="83" spans="1:7" s="14" customFormat="1" ht="15.95" customHeight="1">
      <c r="A83" s="41" t="s">
        <v>404</v>
      </c>
      <c r="B83" s="42"/>
      <c r="C83" s="36"/>
      <c r="D83" s="36">
        <v>446.3199836</v>
      </c>
      <c r="E83" s="36">
        <v>445.2</v>
      </c>
      <c r="F83" s="36">
        <f t="shared" si="14"/>
        <v>-1.1199836000000118</v>
      </c>
      <c r="G83" s="37">
        <f t="shared" si="15"/>
        <v>99.749062636414749</v>
      </c>
    </row>
    <row r="84" spans="1:7" s="14" customFormat="1" ht="15.95" customHeight="1">
      <c r="A84" s="41" t="s">
        <v>405</v>
      </c>
      <c r="B84" s="42"/>
      <c r="C84" s="36"/>
      <c r="D84" s="36">
        <v>472.08001960000007</v>
      </c>
      <c r="E84" s="36">
        <v>471.2</v>
      </c>
      <c r="F84" s="36">
        <f t="shared" si="14"/>
        <v>-0.88001960000008239</v>
      </c>
      <c r="G84" s="37">
        <f t="shared" si="15"/>
        <v>99.813586772694649</v>
      </c>
    </row>
    <row r="85" spans="1:7" s="14" customFormat="1" ht="15.95" customHeight="1">
      <c r="A85" s="41" t="s">
        <v>406</v>
      </c>
      <c r="B85" s="42"/>
      <c r="C85" s="36"/>
      <c r="D85" s="36">
        <v>24.475403999999997</v>
      </c>
      <c r="E85" s="36"/>
      <c r="F85" s="36">
        <f t="shared" si="14"/>
        <v>-24.475403999999997</v>
      </c>
      <c r="G85" s="37">
        <f t="shared" si="15"/>
        <v>0</v>
      </c>
    </row>
    <row r="86" spans="1:7" s="14" customFormat="1" ht="15.95" customHeight="1">
      <c r="A86" s="41" t="s">
        <v>407</v>
      </c>
      <c r="B86" s="42"/>
      <c r="C86" s="36"/>
      <c r="D86" s="36">
        <v>26.701404</v>
      </c>
      <c r="E86" s="36">
        <v>26.3</v>
      </c>
      <c r="F86" s="36">
        <f t="shared" si="14"/>
        <v>-0.40140399999999943</v>
      </c>
      <c r="G86" s="37">
        <f t="shared" si="15"/>
        <v>98.496693282495556</v>
      </c>
    </row>
    <row r="87" spans="1:7" s="14" customFormat="1" ht="33" customHeight="1">
      <c r="A87" s="41" t="s">
        <v>408</v>
      </c>
      <c r="B87" s="42"/>
      <c r="C87" s="36"/>
      <c r="D87" s="36">
        <v>172.51499999999999</v>
      </c>
      <c r="E87" s="36"/>
      <c r="F87" s="36">
        <f t="shared" si="14"/>
        <v>-172.51499999999999</v>
      </c>
      <c r="G87" s="37">
        <f t="shared" si="15"/>
        <v>0</v>
      </c>
    </row>
    <row r="88" spans="1:7" s="14" customFormat="1" ht="15.95" customHeight="1">
      <c r="A88" s="41" t="s">
        <v>409</v>
      </c>
      <c r="B88" s="42"/>
      <c r="C88" s="36"/>
      <c r="D88" s="36">
        <v>16.843404</v>
      </c>
      <c r="E88" s="36">
        <v>18.5</v>
      </c>
      <c r="F88" s="36">
        <f t="shared" si="14"/>
        <v>1.6565960000000004</v>
      </c>
      <c r="G88" s="37">
        <f t="shared" si="15"/>
        <v>109.83528032694578</v>
      </c>
    </row>
    <row r="89" spans="1:7" s="14" customFormat="1" ht="15.95" customHeight="1">
      <c r="A89" s="41" t="s">
        <v>410</v>
      </c>
      <c r="B89" s="42"/>
      <c r="C89" s="36"/>
      <c r="D89" s="36">
        <v>81.725999999999999</v>
      </c>
      <c r="E89" s="36">
        <v>73.099999999999994</v>
      </c>
      <c r="F89" s="36">
        <f t="shared" si="14"/>
        <v>-8.6260000000000048</v>
      </c>
      <c r="G89" s="37">
        <f t="shared" si="15"/>
        <v>89.44521939162567</v>
      </c>
    </row>
    <row r="90" spans="1:7" s="14" customFormat="1" ht="15.95" customHeight="1">
      <c r="A90" s="41" t="s">
        <v>411</v>
      </c>
      <c r="B90" s="42"/>
      <c r="C90" s="36"/>
      <c r="D90" s="36">
        <v>43.820399999999999</v>
      </c>
      <c r="E90" s="36">
        <v>54.2</v>
      </c>
      <c r="F90" s="36">
        <f t="shared" si="14"/>
        <v>10.379600000000003</v>
      </c>
      <c r="G90" s="37">
        <f t="shared" si="15"/>
        <v>123.68668474044054</v>
      </c>
    </row>
    <row r="91" spans="1:7" s="14" customFormat="1" ht="15.95" customHeight="1">
      <c r="A91" s="41" t="s">
        <v>412</v>
      </c>
      <c r="B91" s="42"/>
      <c r="C91" s="36"/>
      <c r="D91" s="36">
        <v>26.796803999999998</v>
      </c>
      <c r="E91" s="36">
        <v>28.2</v>
      </c>
      <c r="F91" s="36">
        <f t="shared" si="14"/>
        <v>1.4031960000000012</v>
      </c>
      <c r="G91" s="37">
        <f t="shared" si="15"/>
        <v>105.23643043401742</v>
      </c>
    </row>
    <row r="92" spans="1:7" s="14" customFormat="1" ht="15.95" customHeight="1">
      <c r="A92" s="41" t="s">
        <v>413</v>
      </c>
      <c r="B92" s="42"/>
      <c r="C92" s="36"/>
      <c r="D92" s="36">
        <v>17.935200000000002</v>
      </c>
      <c r="E92" s="36">
        <v>39.6</v>
      </c>
      <c r="F92" s="36">
        <f t="shared" si="14"/>
        <v>21.6648</v>
      </c>
      <c r="G92" s="37">
        <f t="shared" si="15"/>
        <v>220.79486150140502</v>
      </c>
    </row>
    <row r="93" spans="1:7" s="14" customFormat="1" ht="15.95" customHeight="1">
      <c r="A93" s="41" t="s">
        <v>414</v>
      </c>
      <c r="B93" s="42"/>
      <c r="C93" s="36"/>
      <c r="D93" s="36">
        <v>13.843596</v>
      </c>
      <c r="E93" s="36">
        <v>32</v>
      </c>
      <c r="F93" s="36">
        <f t="shared" si="14"/>
        <v>18.156404000000002</v>
      </c>
      <c r="G93" s="37">
        <f t="shared" si="15"/>
        <v>231.15381292548554</v>
      </c>
    </row>
    <row r="94" spans="1:7" s="14" customFormat="1" ht="15.95" customHeight="1">
      <c r="A94" s="41" t="s">
        <v>413</v>
      </c>
      <c r="B94" s="42"/>
      <c r="C94" s="36"/>
      <c r="D94" s="36">
        <v>17.935200000000002</v>
      </c>
      <c r="E94" s="36"/>
      <c r="F94" s="36">
        <f t="shared" si="14"/>
        <v>-17.935200000000002</v>
      </c>
      <c r="G94" s="37">
        <f t="shared" si="15"/>
        <v>0</v>
      </c>
    </row>
    <row r="95" spans="1:7" s="14" customFormat="1" ht="15.95" customHeight="1">
      <c r="A95" s="41" t="s">
        <v>415</v>
      </c>
      <c r="B95" s="42"/>
      <c r="C95" s="36"/>
      <c r="D95" s="36">
        <v>28.323203999999997</v>
      </c>
      <c r="E95" s="36">
        <v>43.5</v>
      </c>
      <c r="F95" s="36">
        <f t="shared" si="14"/>
        <v>15.176796000000003</v>
      </c>
      <c r="G95" s="37">
        <f t="shared" si="15"/>
        <v>153.58431906220781</v>
      </c>
    </row>
    <row r="96" spans="1:7" s="14" customFormat="1" ht="15.95" customHeight="1">
      <c r="A96" s="41" t="s">
        <v>416</v>
      </c>
      <c r="B96" s="42"/>
      <c r="C96" s="36"/>
      <c r="D96" s="36">
        <v>27.061799999999998</v>
      </c>
      <c r="E96" s="36">
        <v>1250</v>
      </c>
      <c r="F96" s="36">
        <f t="shared" si="14"/>
        <v>1222.9382000000001</v>
      </c>
      <c r="G96" s="37">
        <f t="shared" si="15"/>
        <v>4619.0571211079823</v>
      </c>
    </row>
    <row r="97" spans="1:7" s="14" customFormat="1" ht="15.95" customHeight="1">
      <c r="A97" s="41" t="s">
        <v>417</v>
      </c>
      <c r="B97" s="42"/>
      <c r="C97" s="36"/>
      <c r="D97" s="36">
        <v>42.675599999999996</v>
      </c>
      <c r="E97" s="36">
        <v>135.69999999999999</v>
      </c>
      <c r="F97" s="36">
        <f t="shared" si="14"/>
        <v>93.024399999999986</v>
      </c>
      <c r="G97" s="37">
        <f t="shared" si="15"/>
        <v>317.98029787513241</v>
      </c>
    </row>
    <row r="98" spans="1:7" s="14" customFormat="1" ht="15.95" customHeight="1">
      <c r="A98" s="41" t="s">
        <v>416</v>
      </c>
      <c r="B98" s="42"/>
      <c r="C98" s="36"/>
      <c r="D98" s="36">
        <v>54.123599999999996</v>
      </c>
      <c r="E98" s="36"/>
      <c r="F98" s="36">
        <f t="shared" si="14"/>
        <v>-54.123599999999996</v>
      </c>
      <c r="G98" s="37">
        <f t="shared" si="15"/>
        <v>0</v>
      </c>
    </row>
    <row r="99" spans="1:7" s="14" customFormat="1" ht="30.75" customHeight="1">
      <c r="A99" s="41" t="s">
        <v>418</v>
      </c>
      <c r="B99" s="42"/>
      <c r="C99" s="36"/>
      <c r="D99" s="36">
        <v>64.946196</v>
      </c>
      <c r="E99" s="36">
        <v>48.8</v>
      </c>
      <c r="F99" s="36">
        <f t="shared" si="14"/>
        <v>-16.146196000000003</v>
      </c>
      <c r="G99" s="37">
        <f t="shared" si="15"/>
        <v>75.139119772311219</v>
      </c>
    </row>
    <row r="100" spans="1:7" s="14" customFormat="1" ht="15.95" customHeight="1">
      <c r="A100" s="41" t="s">
        <v>406</v>
      </c>
      <c r="B100" s="42"/>
      <c r="C100" s="36"/>
      <c r="D100" s="36">
        <v>24.475403999999997</v>
      </c>
      <c r="E100" s="36"/>
      <c r="F100" s="36">
        <f t="shared" si="14"/>
        <v>-24.475403999999997</v>
      </c>
      <c r="G100" s="37">
        <f t="shared" si="15"/>
        <v>0</v>
      </c>
    </row>
    <row r="101" spans="1:7" s="14" customFormat="1" ht="15.95" customHeight="1">
      <c r="A101" s="41" t="s">
        <v>419</v>
      </c>
      <c r="B101" s="42"/>
      <c r="C101" s="36"/>
      <c r="D101" s="36">
        <v>22.694603999999995</v>
      </c>
      <c r="E101" s="36">
        <v>77.900000000000006</v>
      </c>
      <c r="F101" s="36">
        <f t="shared" si="14"/>
        <v>55.205396000000007</v>
      </c>
      <c r="G101" s="37">
        <f t="shared" si="15"/>
        <v>343.25340067621369</v>
      </c>
    </row>
    <row r="102" spans="1:7" s="14" customFormat="1" ht="15.95" customHeight="1">
      <c r="A102" s="41" t="s">
        <v>414</v>
      </c>
      <c r="B102" s="42"/>
      <c r="C102" s="36"/>
      <c r="D102" s="36">
        <v>13.843596</v>
      </c>
      <c r="E102" s="36"/>
      <c r="F102" s="36">
        <f t="shared" si="14"/>
        <v>-13.843596</v>
      </c>
      <c r="G102" s="37">
        <f t="shared" si="15"/>
        <v>0</v>
      </c>
    </row>
    <row r="103" spans="1:7" s="14" customFormat="1" ht="31.5" customHeight="1">
      <c r="A103" s="41" t="s">
        <v>420</v>
      </c>
      <c r="B103" s="42"/>
      <c r="C103" s="36"/>
      <c r="D103" s="36">
        <v>206.3184</v>
      </c>
      <c r="E103" s="36">
        <v>285.39999999999998</v>
      </c>
      <c r="F103" s="36">
        <f t="shared" si="14"/>
        <v>79.08159999999998</v>
      </c>
      <c r="G103" s="37">
        <f t="shared" si="15"/>
        <v>138.32988235659059</v>
      </c>
    </row>
    <row r="104" spans="1:7" s="14" customFormat="1" ht="15.95" customHeight="1">
      <c r="A104" s="41" t="s">
        <v>421</v>
      </c>
      <c r="B104" s="42"/>
      <c r="C104" s="36"/>
      <c r="D104" s="36">
        <v>20.956199999999999</v>
      </c>
      <c r="E104" s="36">
        <v>34.4</v>
      </c>
      <c r="F104" s="36">
        <f t="shared" si="14"/>
        <v>13.4438</v>
      </c>
      <c r="G104" s="37">
        <f t="shared" si="15"/>
        <v>164.15189776772507</v>
      </c>
    </row>
    <row r="105" spans="1:7" s="14" customFormat="1" ht="15.95" customHeight="1">
      <c r="A105" s="41" t="s">
        <v>419</v>
      </c>
      <c r="B105" s="42"/>
      <c r="C105" s="36"/>
      <c r="D105" s="36">
        <v>22.694603999999995</v>
      </c>
      <c r="E105" s="36"/>
      <c r="F105" s="36">
        <f t="shared" si="14"/>
        <v>-22.694603999999995</v>
      </c>
      <c r="G105" s="37">
        <f t="shared" si="15"/>
        <v>0</v>
      </c>
    </row>
    <row r="106" spans="1:7" s="14" customFormat="1" ht="15.95" customHeight="1">
      <c r="A106" s="41" t="s">
        <v>416</v>
      </c>
      <c r="B106" s="42"/>
      <c r="C106" s="36"/>
      <c r="D106" s="36">
        <v>54.123599999999996</v>
      </c>
      <c r="E106" s="36"/>
      <c r="F106" s="36">
        <f t="shared" si="14"/>
        <v>-54.123599999999996</v>
      </c>
      <c r="G106" s="37">
        <f t="shared" si="15"/>
        <v>0</v>
      </c>
    </row>
    <row r="107" spans="1:7" s="14" customFormat="1" ht="15.95" customHeight="1">
      <c r="A107" s="41" t="s">
        <v>416</v>
      </c>
      <c r="B107" s="42"/>
      <c r="C107" s="36"/>
      <c r="D107" s="36">
        <v>27.061799999999998</v>
      </c>
      <c r="E107" s="36"/>
      <c r="F107" s="36">
        <f t="shared" si="14"/>
        <v>-27.061799999999998</v>
      </c>
      <c r="G107" s="37">
        <f t="shared" si="15"/>
        <v>0</v>
      </c>
    </row>
    <row r="108" spans="1:7" s="14" customFormat="1" ht="15.95" customHeight="1">
      <c r="A108" s="41" t="s">
        <v>417</v>
      </c>
      <c r="B108" s="42"/>
      <c r="C108" s="36"/>
      <c r="D108" s="36">
        <v>42.675599999999996</v>
      </c>
      <c r="E108" s="36"/>
      <c r="F108" s="36">
        <f t="shared" si="14"/>
        <v>-42.675599999999996</v>
      </c>
      <c r="G108" s="37">
        <f t="shared" si="15"/>
        <v>0</v>
      </c>
    </row>
    <row r="109" spans="1:7" s="14" customFormat="1" ht="15.95" customHeight="1">
      <c r="A109" s="41" t="s">
        <v>422</v>
      </c>
      <c r="B109" s="42"/>
      <c r="C109" s="36"/>
      <c r="D109" s="36">
        <v>121.2</v>
      </c>
      <c r="E109" s="36">
        <v>72</v>
      </c>
      <c r="F109" s="36">
        <f t="shared" si="14"/>
        <v>-49.2</v>
      </c>
      <c r="G109" s="37">
        <f t="shared" si="15"/>
        <v>59.405940594059402</v>
      </c>
    </row>
    <row r="110" spans="1:7" s="14" customFormat="1" ht="15.95" customHeight="1">
      <c r="A110" s="41" t="s">
        <v>423</v>
      </c>
      <c r="B110" s="42"/>
      <c r="C110" s="36"/>
      <c r="D110" s="36">
        <v>17.309795999999999</v>
      </c>
      <c r="E110" s="36">
        <v>77.2</v>
      </c>
      <c r="F110" s="36">
        <f t="shared" si="14"/>
        <v>59.890204000000004</v>
      </c>
      <c r="G110" s="37">
        <f t="shared" si="15"/>
        <v>445.99023581791488</v>
      </c>
    </row>
    <row r="111" spans="1:7" s="14" customFormat="1" ht="15.95" customHeight="1">
      <c r="A111" s="41" t="s">
        <v>424</v>
      </c>
      <c r="B111" s="42"/>
      <c r="C111" s="36"/>
      <c r="D111" s="36">
        <v>163.6</v>
      </c>
      <c r="E111" s="36">
        <v>151.1</v>
      </c>
      <c r="F111" s="36">
        <f t="shared" si="14"/>
        <v>-12.5</v>
      </c>
      <c r="G111" s="37">
        <f t="shared" si="15"/>
        <v>92.359413202933979</v>
      </c>
    </row>
    <row r="112" spans="1:7" s="14" customFormat="1" ht="15.95" customHeight="1">
      <c r="A112" s="41" t="s">
        <v>425</v>
      </c>
      <c r="B112" s="42"/>
      <c r="C112" s="36"/>
      <c r="D112" s="36">
        <v>31.757603999999997</v>
      </c>
      <c r="E112" s="36">
        <v>32.700000000000003</v>
      </c>
      <c r="F112" s="36">
        <f t="shared" si="14"/>
        <v>0.94239600000000578</v>
      </c>
      <c r="G112" s="37">
        <f t="shared" si="15"/>
        <v>102.96746568160498</v>
      </c>
    </row>
    <row r="113" spans="1:7" s="14" customFormat="1" ht="15.95" customHeight="1">
      <c r="A113" s="41" t="s">
        <v>426</v>
      </c>
      <c r="B113" s="42"/>
      <c r="C113" s="36"/>
      <c r="D113" s="36">
        <v>10.483404</v>
      </c>
      <c r="E113" s="36">
        <v>17.2</v>
      </c>
      <c r="F113" s="36">
        <f t="shared" si="14"/>
        <v>6.7165959999999991</v>
      </c>
      <c r="G113" s="37">
        <f t="shared" si="15"/>
        <v>164.06884634036805</v>
      </c>
    </row>
    <row r="114" spans="1:7" s="14" customFormat="1" ht="15.95" customHeight="1">
      <c r="A114" s="41" t="s">
        <v>423</v>
      </c>
      <c r="B114" s="42"/>
      <c r="C114" s="36"/>
      <c r="D114" s="36">
        <v>34.6</v>
      </c>
      <c r="E114" s="36"/>
      <c r="F114" s="36">
        <f t="shared" si="14"/>
        <v>-34.6</v>
      </c>
      <c r="G114" s="37">
        <f t="shared" si="15"/>
        <v>0</v>
      </c>
    </row>
    <row r="115" spans="1:7" s="14" customFormat="1" ht="15.95" customHeight="1">
      <c r="A115" s="41" t="s">
        <v>427</v>
      </c>
      <c r="B115" s="42"/>
      <c r="C115" s="36"/>
      <c r="D115" s="36">
        <v>31.768199999999997</v>
      </c>
      <c r="E115" s="36">
        <v>42.2</v>
      </c>
      <c r="F115" s="36">
        <f t="shared" si="14"/>
        <v>10.431800000000006</v>
      </c>
      <c r="G115" s="37">
        <f t="shared" si="15"/>
        <v>132.83723975547878</v>
      </c>
    </row>
    <row r="116" spans="1:7" s="14" customFormat="1" ht="15.95" customHeight="1">
      <c r="A116" s="41" t="s">
        <v>428</v>
      </c>
      <c r="B116" s="42"/>
      <c r="C116" s="36"/>
      <c r="D116" s="36">
        <v>17.638403999999998</v>
      </c>
      <c r="E116" s="36">
        <v>32.1</v>
      </c>
      <c r="F116" s="36">
        <f t="shared" si="14"/>
        <v>14.461596000000004</v>
      </c>
      <c r="G116" s="37">
        <f t="shared" si="15"/>
        <v>181.9892548101291</v>
      </c>
    </row>
    <row r="117" spans="1:7" s="14" customFormat="1" ht="15.95" customHeight="1">
      <c r="A117" s="41" t="s">
        <v>406</v>
      </c>
      <c r="B117" s="42"/>
      <c r="C117" s="36"/>
      <c r="D117" s="36">
        <v>73.426211999999978</v>
      </c>
      <c r="E117" s="36"/>
      <c r="F117" s="36">
        <f t="shared" si="14"/>
        <v>-73.426211999999978</v>
      </c>
      <c r="G117" s="37">
        <f t="shared" si="15"/>
        <v>0</v>
      </c>
    </row>
    <row r="118" spans="1:7" s="14" customFormat="1" ht="15.95" customHeight="1">
      <c r="A118" s="41" t="s">
        <v>414</v>
      </c>
      <c r="B118" s="42"/>
      <c r="C118" s="36"/>
      <c r="D118" s="36">
        <v>83.061575999999988</v>
      </c>
      <c r="E118" s="36"/>
      <c r="F118" s="36">
        <f t="shared" si="14"/>
        <v>-83.061575999999988</v>
      </c>
      <c r="G118" s="37">
        <f t="shared" si="15"/>
        <v>0</v>
      </c>
    </row>
    <row r="119" spans="1:7" s="14" customFormat="1" ht="15.95" customHeight="1">
      <c r="A119" s="41" t="s">
        <v>416</v>
      </c>
      <c r="B119" s="42"/>
      <c r="C119" s="36"/>
      <c r="D119" s="36">
        <v>81.185399999999987</v>
      </c>
      <c r="E119" s="36"/>
      <c r="F119" s="36">
        <f t="shared" si="14"/>
        <v>-81.185399999999987</v>
      </c>
      <c r="G119" s="37">
        <f t="shared" si="15"/>
        <v>0</v>
      </c>
    </row>
    <row r="120" spans="1:7" s="14" customFormat="1" ht="15.95" customHeight="1">
      <c r="A120" s="41" t="s">
        <v>429</v>
      </c>
      <c r="B120" s="42"/>
      <c r="C120" s="36"/>
      <c r="D120" s="36">
        <v>201.45301200000003</v>
      </c>
      <c r="E120" s="36">
        <v>139.69999999999999</v>
      </c>
      <c r="F120" s="36">
        <f t="shared" si="14"/>
        <v>-61.753012000000041</v>
      </c>
      <c r="G120" s="37">
        <f t="shared" si="15"/>
        <v>69.346195727269617</v>
      </c>
    </row>
    <row r="121" spans="1:7" s="14" customFormat="1" ht="15.95" customHeight="1">
      <c r="A121" s="41" t="s">
        <v>406</v>
      </c>
      <c r="B121" s="42"/>
      <c r="C121" s="36"/>
      <c r="D121" s="36">
        <v>48.950807999999995</v>
      </c>
      <c r="E121" s="36"/>
      <c r="F121" s="36">
        <f t="shared" si="14"/>
        <v>-48.950807999999995</v>
      </c>
      <c r="G121" s="37">
        <f t="shared" si="15"/>
        <v>0</v>
      </c>
    </row>
    <row r="122" spans="1:7" s="14" customFormat="1" ht="15.95" customHeight="1">
      <c r="A122" s="41" t="s">
        <v>416</v>
      </c>
      <c r="B122" s="42"/>
      <c r="C122" s="36"/>
      <c r="D122" s="36">
        <v>270.60000000000002</v>
      </c>
      <c r="E122" s="36"/>
      <c r="F122" s="36">
        <f t="shared" si="14"/>
        <v>-270.60000000000002</v>
      </c>
      <c r="G122" s="37">
        <f t="shared" si="15"/>
        <v>0</v>
      </c>
    </row>
    <row r="123" spans="1:7" s="14" customFormat="1" ht="15.95" customHeight="1">
      <c r="A123" s="41" t="s">
        <v>417</v>
      </c>
      <c r="B123" s="42"/>
      <c r="C123" s="36"/>
      <c r="D123" s="36">
        <v>42.7</v>
      </c>
      <c r="E123" s="36"/>
      <c r="F123" s="36">
        <f t="shared" si="14"/>
        <v>-42.7</v>
      </c>
      <c r="G123" s="37">
        <f t="shared" si="15"/>
        <v>0</v>
      </c>
    </row>
    <row r="124" spans="1:7" s="14" customFormat="1" ht="63.75" customHeight="1">
      <c r="A124" s="41" t="s">
        <v>430</v>
      </c>
      <c r="B124" s="42"/>
      <c r="C124" s="36"/>
      <c r="D124" s="36">
        <v>1284</v>
      </c>
      <c r="E124" s="36">
        <v>468</v>
      </c>
      <c r="F124" s="36">
        <f t="shared" si="14"/>
        <v>-816</v>
      </c>
      <c r="G124" s="37">
        <f t="shared" si="15"/>
        <v>36.44859813084112</v>
      </c>
    </row>
    <row r="125" spans="1:7" s="14" customFormat="1" ht="15.95" customHeight="1">
      <c r="A125" s="41" t="s">
        <v>431</v>
      </c>
      <c r="B125" s="42"/>
      <c r="C125" s="36"/>
      <c r="D125" s="36">
        <v>68.835671999999988</v>
      </c>
      <c r="E125" s="36"/>
      <c r="F125" s="36">
        <f t="shared" si="14"/>
        <v>-68.835671999999988</v>
      </c>
      <c r="G125" s="37">
        <f t="shared" si="15"/>
        <v>0</v>
      </c>
    </row>
    <row r="126" spans="1:7" s="14" customFormat="1" ht="15.95" customHeight="1">
      <c r="A126" s="41" t="s">
        <v>432</v>
      </c>
      <c r="B126" s="42"/>
      <c r="C126" s="36"/>
      <c r="D126" s="36">
        <v>188</v>
      </c>
      <c r="E126" s="36"/>
      <c r="F126" s="36">
        <f t="shared" si="14"/>
        <v>-188</v>
      </c>
      <c r="G126" s="37">
        <f t="shared" si="15"/>
        <v>0</v>
      </c>
    </row>
    <row r="127" spans="1:7" s="14" customFormat="1" ht="15.95" customHeight="1">
      <c r="A127" s="41" t="s">
        <v>433</v>
      </c>
      <c r="B127" s="42"/>
      <c r="C127" s="36"/>
      <c r="D127" s="36">
        <v>207.9</v>
      </c>
      <c r="E127" s="36">
        <v>150</v>
      </c>
      <c r="F127" s="36">
        <f t="shared" si="14"/>
        <v>-57.900000000000006</v>
      </c>
      <c r="G127" s="37">
        <f t="shared" si="15"/>
        <v>72.150072150072148</v>
      </c>
    </row>
    <row r="128" spans="1:7" s="14" customFormat="1" ht="32.25" customHeight="1">
      <c r="A128" s="41" t="s">
        <v>434</v>
      </c>
      <c r="B128" s="42"/>
      <c r="C128" s="36"/>
      <c r="D128" s="36">
        <v>111.1</v>
      </c>
      <c r="E128" s="36">
        <v>111.2</v>
      </c>
      <c r="F128" s="36">
        <f t="shared" si="14"/>
        <v>0.10000000000000853</v>
      </c>
      <c r="G128" s="37">
        <f t="shared" si="15"/>
        <v>100.09000900090011</v>
      </c>
    </row>
    <row r="129" spans="1:7" s="14" customFormat="1" ht="31.5" customHeight="1">
      <c r="A129" s="41" t="s">
        <v>435</v>
      </c>
      <c r="B129" s="42"/>
      <c r="C129" s="36"/>
      <c r="D129" s="36">
        <v>232.8</v>
      </c>
      <c r="E129" s="36">
        <v>232.5</v>
      </c>
      <c r="F129" s="36">
        <f t="shared" si="14"/>
        <v>-0.30000000000001137</v>
      </c>
      <c r="G129" s="37">
        <f t="shared" si="15"/>
        <v>99.871134020618555</v>
      </c>
    </row>
    <row r="130" spans="1:7" s="14" customFormat="1" ht="15.95" customHeight="1">
      <c r="A130" s="41" t="s">
        <v>436</v>
      </c>
      <c r="B130" s="42"/>
      <c r="C130" s="36"/>
      <c r="D130" s="36">
        <v>2184.9</v>
      </c>
      <c r="E130" s="36">
        <v>2492.9</v>
      </c>
      <c r="F130" s="36">
        <f t="shared" si="14"/>
        <v>308</v>
      </c>
      <c r="G130" s="37">
        <f t="shared" si="15"/>
        <v>114.09675500022884</v>
      </c>
    </row>
    <row r="131" spans="1:7" s="14" customFormat="1" ht="33" customHeight="1">
      <c r="A131" s="41" t="s">
        <v>437</v>
      </c>
      <c r="B131" s="42"/>
      <c r="C131" s="36"/>
      <c r="D131" s="36">
        <v>2010.3</v>
      </c>
      <c r="E131" s="36">
        <v>999.4</v>
      </c>
      <c r="F131" s="36">
        <f t="shared" si="14"/>
        <v>-1010.9</v>
      </c>
      <c r="G131" s="37">
        <f t="shared" si="15"/>
        <v>49.713973038849922</v>
      </c>
    </row>
    <row r="132" spans="1:7" s="14" customFormat="1" ht="67.5" customHeight="1">
      <c r="A132" s="41" t="s">
        <v>438</v>
      </c>
      <c r="B132" s="42"/>
      <c r="C132" s="36"/>
      <c r="D132" s="36">
        <v>482.1</v>
      </c>
      <c r="E132" s="36">
        <v>479.4</v>
      </c>
      <c r="F132" s="36">
        <f t="shared" si="14"/>
        <v>-2.7000000000000455</v>
      </c>
      <c r="G132" s="37">
        <f t="shared" si="15"/>
        <v>99.439950217797119</v>
      </c>
    </row>
    <row r="133" spans="1:7" s="14" customFormat="1" ht="15.95" customHeight="1">
      <c r="A133" s="41" t="s">
        <v>439</v>
      </c>
      <c r="B133" s="42"/>
      <c r="C133" s="36"/>
      <c r="D133" s="36">
        <v>246.8</v>
      </c>
      <c r="E133" s="36">
        <v>242.8</v>
      </c>
      <c r="F133" s="36">
        <f t="shared" si="14"/>
        <v>-4</v>
      </c>
      <c r="G133" s="37">
        <f t="shared" si="15"/>
        <v>98.379254457050251</v>
      </c>
    </row>
    <row r="134" spans="1:7" s="14" customFormat="1" ht="15.95" customHeight="1">
      <c r="A134" s="41" t="s">
        <v>440</v>
      </c>
      <c r="B134" s="42"/>
      <c r="C134" s="36"/>
      <c r="D134" s="36">
        <v>397.2</v>
      </c>
      <c r="E134" s="36"/>
      <c r="F134" s="36">
        <f t="shared" si="14"/>
        <v>-397.2</v>
      </c>
      <c r="G134" s="37">
        <f t="shared" si="15"/>
        <v>0</v>
      </c>
    </row>
    <row r="135" spans="1:7" s="14" customFormat="1" ht="15.95" customHeight="1">
      <c r="A135" s="41" t="s">
        <v>441</v>
      </c>
      <c r="B135" s="42"/>
      <c r="C135" s="36"/>
      <c r="D135" s="36">
        <v>385.1</v>
      </c>
      <c r="E135" s="36"/>
      <c r="F135" s="36">
        <f t="shared" si="14"/>
        <v>-385.1</v>
      </c>
      <c r="G135" s="37">
        <f t="shared" si="15"/>
        <v>0</v>
      </c>
    </row>
    <row r="136" spans="1:7" s="14" customFormat="1" ht="46.5" customHeight="1">
      <c r="A136" s="41" t="s">
        <v>442</v>
      </c>
      <c r="B136" s="42"/>
      <c r="C136" s="36"/>
      <c r="D136" s="36">
        <v>723.6</v>
      </c>
      <c r="E136" s="36">
        <v>719.4</v>
      </c>
      <c r="F136" s="36">
        <f t="shared" si="14"/>
        <v>-4.2000000000000455</v>
      </c>
      <c r="G136" s="37">
        <f t="shared" si="15"/>
        <v>99.419568822553899</v>
      </c>
    </row>
    <row r="137" spans="1:7" s="14" customFormat="1" ht="15.95" customHeight="1">
      <c r="A137" s="41" t="s">
        <v>443</v>
      </c>
      <c r="B137" s="42"/>
      <c r="C137" s="36"/>
      <c r="D137" s="36">
        <v>151.80000000000001</v>
      </c>
      <c r="E137" s="36"/>
      <c r="F137" s="36">
        <f t="shared" si="14"/>
        <v>-151.80000000000001</v>
      </c>
      <c r="G137" s="37">
        <f t="shared" si="15"/>
        <v>0</v>
      </c>
    </row>
    <row r="138" spans="1:7" s="14" customFormat="1" ht="15.95" customHeight="1">
      <c r="A138" s="41" t="s">
        <v>444</v>
      </c>
      <c r="B138" s="42"/>
      <c r="C138" s="36"/>
      <c r="D138" s="36">
        <v>39</v>
      </c>
      <c r="E138" s="36"/>
      <c r="F138" s="36">
        <f t="shared" si="14"/>
        <v>-39</v>
      </c>
      <c r="G138" s="37">
        <f t="shared" si="15"/>
        <v>0</v>
      </c>
    </row>
    <row r="139" spans="1:7" s="14" customFormat="1" ht="15.95" customHeight="1">
      <c r="A139" s="41" t="s">
        <v>445</v>
      </c>
      <c r="B139" s="42"/>
      <c r="C139" s="36"/>
      <c r="D139" s="36">
        <v>81.099999999999994</v>
      </c>
      <c r="E139" s="36"/>
      <c r="F139" s="36">
        <f t="shared" si="14"/>
        <v>-81.099999999999994</v>
      </c>
      <c r="G139" s="37">
        <f t="shared" si="15"/>
        <v>0</v>
      </c>
    </row>
    <row r="140" spans="1:7" s="14" customFormat="1" ht="15.95" customHeight="1">
      <c r="A140" s="41" t="s">
        <v>446</v>
      </c>
      <c r="B140" s="42"/>
      <c r="C140" s="36"/>
      <c r="D140" s="36"/>
      <c r="E140" s="36">
        <v>439.5</v>
      </c>
      <c r="F140" s="36">
        <f t="shared" si="14"/>
        <v>439.5</v>
      </c>
      <c r="G140" s="182" t="e">
        <f t="shared" si="15"/>
        <v>#DIV/0!</v>
      </c>
    </row>
    <row r="141" spans="1:7" s="14" customFormat="1" ht="15.95" customHeight="1">
      <c r="A141" s="41" t="s">
        <v>447</v>
      </c>
      <c r="B141" s="42"/>
      <c r="C141" s="36"/>
      <c r="D141" s="36"/>
      <c r="E141" s="36">
        <v>563.79999999999995</v>
      </c>
      <c r="F141" s="36">
        <f t="shared" si="14"/>
        <v>563.79999999999995</v>
      </c>
      <c r="G141" s="182" t="e">
        <f t="shared" si="15"/>
        <v>#DIV/0!</v>
      </c>
    </row>
    <row r="142" spans="1:7" s="14" customFormat="1" ht="15.95" customHeight="1">
      <c r="A142" s="41" t="s">
        <v>448</v>
      </c>
      <c r="B142" s="42"/>
      <c r="C142" s="36"/>
      <c r="D142" s="36"/>
      <c r="E142" s="36">
        <v>152.9</v>
      </c>
      <c r="F142" s="36">
        <f t="shared" ref="F142:F152" si="16">E142-D142</f>
        <v>152.9</v>
      </c>
      <c r="G142" s="182" t="e">
        <f t="shared" ref="G142:G152" si="17">(E142/D142)*100</f>
        <v>#DIV/0!</v>
      </c>
    </row>
    <row r="143" spans="1:7" s="14" customFormat="1" ht="15.95" customHeight="1">
      <c r="A143" s="41" t="s">
        <v>449</v>
      </c>
      <c r="B143" s="42"/>
      <c r="C143" s="36"/>
      <c r="D143" s="36"/>
      <c r="E143" s="36">
        <v>115.5</v>
      </c>
      <c r="F143" s="36">
        <f t="shared" si="16"/>
        <v>115.5</v>
      </c>
      <c r="G143" s="182" t="e">
        <f t="shared" si="17"/>
        <v>#DIV/0!</v>
      </c>
    </row>
    <row r="144" spans="1:7" s="14" customFormat="1" ht="15.95" customHeight="1">
      <c r="A144" s="41" t="s">
        <v>450</v>
      </c>
      <c r="B144" s="42"/>
      <c r="C144" s="36"/>
      <c r="D144" s="36"/>
      <c r="E144" s="36">
        <v>311.60000000000002</v>
      </c>
      <c r="F144" s="36">
        <f t="shared" si="16"/>
        <v>311.60000000000002</v>
      </c>
      <c r="G144" s="182" t="e">
        <f t="shared" si="17"/>
        <v>#DIV/0!</v>
      </c>
    </row>
    <row r="145" spans="1:7" s="14" customFormat="1" ht="15.95" customHeight="1">
      <c r="A145" s="41" t="s">
        <v>451</v>
      </c>
      <c r="B145" s="42"/>
      <c r="C145" s="36"/>
      <c r="D145" s="36"/>
      <c r="E145" s="36">
        <v>40.799999999999997</v>
      </c>
      <c r="F145" s="36">
        <f t="shared" si="16"/>
        <v>40.799999999999997</v>
      </c>
      <c r="G145" s="182" t="e">
        <f t="shared" si="17"/>
        <v>#DIV/0!</v>
      </c>
    </row>
    <row r="146" spans="1:7" s="14" customFormat="1" ht="15.95" customHeight="1">
      <c r="A146" s="41" t="s">
        <v>452</v>
      </c>
      <c r="B146" s="42"/>
      <c r="C146" s="36"/>
      <c r="D146" s="36"/>
      <c r="E146" s="36">
        <v>608.5</v>
      </c>
      <c r="F146" s="36">
        <f t="shared" si="16"/>
        <v>608.5</v>
      </c>
      <c r="G146" s="182" t="e">
        <f t="shared" si="17"/>
        <v>#DIV/0!</v>
      </c>
    </row>
    <row r="147" spans="1:7" s="14" customFormat="1" ht="15.95" customHeight="1">
      <c r="A147" s="41" t="s">
        <v>453</v>
      </c>
      <c r="B147" s="42"/>
      <c r="C147" s="36"/>
      <c r="D147" s="36"/>
      <c r="E147" s="36">
        <v>280</v>
      </c>
      <c r="F147" s="36">
        <f t="shared" si="16"/>
        <v>280</v>
      </c>
      <c r="G147" s="182" t="e">
        <f t="shared" si="17"/>
        <v>#DIV/0!</v>
      </c>
    </row>
    <row r="148" spans="1:7" s="14" customFormat="1" ht="15.95" customHeight="1">
      <c r="A148" s="41" t="s">
        <v>454</v>
      </c>
      <c r="B148" s="42"/>
      <c r="C148" s="36"/>
      <c r="D148" s="36"/>
      <c r="E148" s="36">
        <v>2650</v>
      </c>
      <c r="F148" s="36">
        <f t="shared" si="16"/>
        <v>2650</v>
      </c>
      <c r="G148" s="182" t="e">
        <f t="shared" si="17"/>
        <v>#DIV/0!</v>
      </c>
    </row>
    <row r="149" spans="1:7" s="14" customFormat="1" ht="15.95" customHeight="1">
      <c r="A149" s="41" t="s">
        <v>455</v>
      </c>
      <c r="B149" s="42"/>
      <c r="C149" s="36"/>
      <c r="D149" s="36"/>
      <c r="E149" s="36">
        <v>530.9</v>
      </c>
      <c r="F149" s="36">
        <f t="shared" si="16"/>
        <v>530.9</v>
      </c>
      <c r="G149" s="182" t="e">
        <f t="shared" si="17"/>
        <v>#DIV/0!</v>
      </c>
    </row>
    <row r="150" spans="1:7" s="14" customFormat="1" ht="15.95" customHeight="1">
      <c r="A150" s="41" t="s">
        <v>456</v>
      </c>
      <c r="B150" s="42"/>
      <c r="C150" s="36"/>
      <c r="D150" s="36"/>
      <c r="E150" s="36">
        <v>21.9</v>
      </c>
      <c r="F150" s="36">
        <f t="shared" si="16"/>
        <v>21.9</v>
      </c>
      <c r="G150" s="182" t="e">
        <f t="shared" si="17"/>
        <v>#DIV/0!</v>
      </c>
    </row>
    <row r="151" spans="1:7" s="14" customFormat="1" ht="33.75" customHeight="1">
      <c r="A151" s="41" t="s">
        <v>457</v>
      </c>
      <c r="B151" s="42"/>
      <c r="C151" s="36"/>
      <c r="D151" s="36"/>
      <c r="E151" s="36">
        <v>285.5</v>
      </c>
      <c r="F151" s="36">
        <f t="shared" si="16"/>
        <v>285.5</v>
      </c>
      <c r="G151" s="182" t="e">
        <f t="shared" si="17"/>
        <v>#DIV/0!</v>
      </c>
    </row>
    <row r="152" spans="1:7" s="14" customFormat="1" ht="15.95" customHeight="1">
      <c r="A152" s="41" t="s">
        <v>458</v>
      </c>
      <c r="B152" s="42"/>
      <c r="C152" s="36"/>
      <c r="D152" s="36"/>
      <c r="E152" s="36">
        <v>314.16000000000003</v>
      </c>
      <c r="F152" s="36">
        <f t="shared" si="16"/>
        <v>314.16000000000003</v>
      </c>
      <c r="G152" s="182" t="e">
        <f t="shared" si="17"/>
        <v>#DIV/0!</v>
      </c>
    </row>
    <row r="153" spans="1:7" ht="27" customHeight="1">
      <c r="A153" s="38" t="s">
        <v>110</v>
      </c>
      <c r="B153" s="39">
        <v>3270</v>
      </c>
      <c r="C153" s="43">
        <f>C154+C155</f>
        <v>4956.1000000000004</v>
      </c>
      <c r="D153" s="43">
        <f t="shared" ref="D153:E153" si="18">D154+D155</f>
        <v>698.8</v>
      </c>
      <c r="E153" s="43">
        <f t="shared" si="18"/>
        <v>4698.2999999999993</v>
      </c>
      <c r="F153" s="43">
        <f t="shared" si="4"/>
        <v>3999.4999999999991</v>
      </c>
      <c r="G153" s="178">
        <f t="shared" si="5"/>
        <v>672.33829421866051</v>
      </c>
    </row>
    <row r="154" spans="1:7" ht="17.25" customHeight="1">
      <c r="A154" s="41" t="s">
        <v>459</v>
      </c>
      <c r="B154" s="35"/>
      <c r="C154" s="40"/>
      <c r="D154" s="40"/>
      <c r="E154" s="40">
        <v>2789.7</v>
      </c>
      <c r="F154" s="36">
        <f t="shared" ref="F154:F155" si="19">E154-D154</f>
        <v>2789.7</v>
      </c>
      <c r="G154" s="182" t="e">
        <f t="shared" ref="G154:G155" si="20">(E154/D154)*100</f>
        <v>#DIV/0!</v>
      </c>
    </row>
    <row r="155" spans="1:7" ht="33" customHeight="1">
      <c r="A155" s="41" t="s">
        <v>460</v>
      </c>
      <c r="B155" s="35"/>
      <c r="C155" s="40">
        <v>4956.1000000000004</v>
      </c>
      <c r="D155" s="40">
        <v>698.8</v>
      </c>
      <c r="E155" s="40">
        <v>1908.6</v>
      </c>
      <c r="F155" s="36">
        <f t="shared" si="19"/>
        <v>1209.8</v>
      </c>
      <c r="G155" s="37">
        <f t="shared" si="20"/>
        <v>273.12535775615345</v>
      </c>
    </row>
    <row r="156" spans="1:7" s="14" customFormat="1" ht="19.5" customHeight="1">
      <c r="A156" s="45"/>
      <c r="B156" s="46"/>
      <c r="C156" s="47"/>
      <c r="D156" s="47"/>
      <c r="E156" s="47"/>
      <c r="F156" s="47"/>
      <c r="G156" s="48"/>
    </row>
    <row r="157" spans="1:7" ht="75" customHeight="1">
      <c r="A157" s="183" t="s">
        <v>277</v>
      </c>
      <c r="B157" s="20"/>
      <c r="C157" s="342"/>
      <c r="D157" s="342"/>
      <c r="E157" s="21"/>
      <c r="F157" s="343" t="s">
        <v>471</v>
      </c>
      <c r="G157" s="343"/>
    </row>
    <row r="158" spans="1:7">
      <c r="A158" s="22" t="s">
        <v>92</v>
      </c>
      <c r="B158" s="23"/>
      <c r="C158" s="336" t="s">
        <v>106</v>
      </c>
      <c r="D158" s="336"/>
      <c r="E158" s="24"/>
      <c r="F158" s="340" t="s">
        <v>19</v>
      </c>
      <c r="G158" s="340"/>
    </row>
    <row r="159" spans="1:7">
      <c r="A159" s="16"/>
      <c r="B159" s="17"/>
      <c r="C159" s="18"/>
      <c r="D159" s="19"/>
      <c r="E159" s="19"/>
      <c r="F159" s="19"/>
    </row>
    <row r="160" spans="1:7">
      <c r="A160" s="16"/>
      <c r="B160" s="17"/>
      <c r="C160" s="18"/>
      <c r="D160" s="19"/>
      <c r="E160" s="19"/>
      <c r="F160" s="19"/>
    </row>
    <row r="161" spans="1:6">
      <c r="A161" s="16"/>
      <c r="B161" s="17"/>
      <c r="C161" s="18"/>
      <c r="D161" s="19"/>
      <c r="E161" s="19"/>
      <c r="F161" s="19"/>
    </row>
    <row r="162" spans="1:6">
      <c r="A162" s="16"/>
      <c r="B162" s="17"/>
      <c r="C162" s="18"/>
      <c r="D162" s="19"/>
      <c r="E162" s="19"/>
      <c r="F162" s="19"/>
    </row>
    <row r="163" spans="1:6">
      <c r="A163" s="16"/>
      <c r="B163" s="17"/>
      <c r="C163" s="18"/>
      <c r="D163" s="19"/>
      <c r="E163" s="19"/>
      <c r="F163" s="19"/>
    </row>
    <row r="164" spans="1:6">
      <c r="A164" s="16"/>
      <c r="B164" s="17"/>
      <c r="C164" s="18"/>
      <c r="D164" s="19"/>
      <c r="E164" s="19"/>
      <c r="F164" s="19"/>
    </row>
    <row r="165" spans="1:6">
      <c r="A165" s="16"/>
      <c r="B165" s="17"/>
      <c r="C165" s="18"/>
      <c r="D165" s="19"/>
      <c r="E165" s="19"/>
      <c r="F165" s="19"/>
    </row>
    <row r="166" spans="1:6">
      <c r="A166" s="16"/>
      <c r="B166" s="17"/>
      <c r="C166" s="18"/>
      <c r="D166" s="19"/>
      <c r="E166" s="19"/>
      <c r="F166" s="19"/>
    </row>
    <row r="167" spans="1:6">
      <c r="A167" s="108"/>
      <c r="B167" s="17"/>
      <c r="C167" s="18"/>
      <c r="D167" s="19"/>
      <c r="E167" s="19"/>
      <c r="F167" s="19"/>
    </row>
    <row r="168" spans="1:6">
      <c r="A168" s="16"/>
      <c r="B168" s="17"/>
      <c r="C168" s="18"/>
      <c r="D168" s="19"/>
      <c r="E168" s="19"/>
      <c r="F168" s="19"/>
    </row>
    <row r="169" spans="1:6">
      <c r="A169" s="16"/>
      <c r="B169" s="17"/>
      <c r="C169" s="18"/>
      <c r="D169" s="19"/>
      <c r="E169" s="19"/>
      <c r="F169" s="19"/>
    </row>
    <row r="170" spans="1:6">
      <c r="A170" s="16"/>
      <c r="B170" s="17"/>
      <c r="C170" s="18"/>
      <c r="D170" s="19"/>
      <c r="E170" s="19"/>
      <c r="F170" s="19"/>
    </row>
    <row r="171" spans="1:6">
      <c r="A171" s="16"/>
      <c r="B171" s="17"/>
      <c r="C171" s="18"/>
      <c r="D171" s="19"/>
      <c r="E171" s="19"/>
      <c r="F171" s="19"/>
    </row>
    <row r="172" spans="1:6">
      <c r="A172" s="16"/>
      <c r="B172" s="17"/>
      <c r="C172" s="18"/>
      <c r="D172" s="19"/>
      <c r="E172" s="19"/>
      <c r="F172" s="19"/>
    </row>
    <row r="173" spans="1:6">
      <c r="A173" s="16"/>
      <c r="B173" s="17"/>
      <c r="C173" s="18"/>
      <c r="D173" s="19"/>
      <c r="E173" s="19"/>
      <c r="F173" s="19"/>
    </row>
    <row r="174" spans="1:6">
      <c r="A174" s="16"/>
      <c r="B174" s="17"/>
      <c r="C174" s="18"/>
      <c r="D174" s="19"/>
      <c r="E174" s="19"/>
      <c r="F174" s="19"/>
    </row>
    <row r="175" spans="1:6">
      <c r="A175" s="16"/>
      <c r="B175" s="17"/>
      <c r="C175" s="18"/>
      <c r="D175" s="19"/>
      <c r="E175" s="19"/>
      <c r="F175" s="19"/>
    </row>
    <row r="176" spans="1:6">
      <c r="A176" s="16"/>
      <c r="B176" s="17"/>
      <c r="C176" s="18"/>
      <c r="D176" s="19"/>
      <c r="E176" s="19"/>
      <c r="F176" s="19"/>
    </row>
    <row r="177" spans="1:6">
      <c r="A177" s="16"/>
      <c r="B177" s="17"/>
      <c r="C177" s="18"/>
      <c r="D177" s="19"/>
      <c r="E177" s="19"/>
      <c r="F177" s="19"/>
    </row>
    <row r="178" spans="1:6">
      <c r="A178" s="16"/>
      <c r="B178" s="17"/>
      <c r="C178" s="18"/>
      <c r="D178" s="19"/>
      <c r="E178" s="19"/>
      <c r="F178" s="19"/>
    </row>
    <row r="179" spans="1:6">
      <c r="A179" s="16"/>
      <c r="B179" s="17"/>
      <c r="C179" s="18"/>
      <c r="D179" s="19"/>
      <c r="E179" s="19"/>
      <c r="F179" s="19"/>
    </row>
    <row r="180" spans="1:6">
      <c r="A180" s="16"/>
      <c r="B180" s="17"/>
      <c r="C180" s="18"/>
      <c r="D180" s="19"/>
      <c r="E180" s="19"/>
      <c r="F180" s="19"/>
    </row>
    <row r="181" spans="1:6">
      <c r="A181" s="16"/>
      <c r="B181" s="17"/>
      <c r="C181" s="18"/>
      <c r="D181" s="19"/>
      <c r="E181" s="19"/>
      <c r="F181" s="19"/>
    </row>
    <row r="182" spans="1:6">
      <c r="A182" s="16"/>
      <c r="B182" s="17"/>
      <c r="C182" s="18"/>
      <c r="D182" s="19"/>
      <c r="E182" s="19"/>
      <c r="F182" s="19"/>
    </row>
    <row r="183" spans="1:6">
      <c r="A183" s="16"/>
      <c r="B183" s="17"/>
      <c r="C183" s="18"/>
      <c r="D183" s="19"/>
      <c r="E183" s="19"/>
      <c r="F183" s="19"/>
    </row>
    <row r="184" spans="1:6">
      <c r="A184" s="16"/>
      <c r="B184" s="17"/>
      <c r="C184" s="18"/>
      <c r="D184" s="19"/>
      <c r="E184" s="19"/>
      <c r="F184" s="19"/>
    </row>
    <row r="185" spans="1:6">
      <c r="A185" s="16"/>
      <c r="B185" s="17"/>
      <c r="C185" s="18"/>
      <c r="D185" s="19"/>
      <c r="E185" s="19"/>
      <c r="F185" s="19"/>
    </row>
    <row r="186" spans="1:6">
      <c r="A186" s="16"/>
      <c r="B186" s="17"/>
      <c r="C186" s="18"/>
      <c r="D186" s="19"/>
      <c r="E186" s="19"/>
      <c r="F186" s="19"/>
    </row>
    <row r="187" spans="1:6">
      <c r="A187" s="16"/>
      <c r="B187" s="17"/>
      <c r="C187" s="18"/>
      <c r="D187" s="19"/>
      <c r="E187" s="19"/>
      <c r="F187" s="19"/>
    </row>
    <row r="188" spans="1:6">
      <c r="A188" s="16"/>
      <c r="B188" s="17"/>
      <c r="C188" s="18"/>
      <c r="D188" s="19"/>
      <c r="E188" s="19"/>
      <c r="F188" s="19"/>
    </row>
    <row r="189" spans="1:6">
      <c r="A189" s="16"/>
      <c r="B189" s="17"/>
      <c r="C189" s="18"/>
      <c r="D189" s="19"/>
      <c r="E189" s="19"/>
      <c r="F189" s="19"/>
    </row>
    <row r="190" spans="1:6">
      <c r="A190" s="16"/>
      <c r="C190" s="26"/>
      <c r="D190" s="27"/>
      <c r="E190" s="27"/>
      <c r="F190" s="27"/>
    </row>
    <row r="191" spans="1:6">
      <c r="A191" s="28"/>
      <c r="C191" s="26"/>
      <c r="D191" s="27"/>
      <c r="E191" s="27"/>
      <c r="F191" s="27"/>
    </row>
    <row r="192" spans="1:6">
      <c r="A192" s="28"/>
      <c r="C192" s="26"/>
      <c r="D192" s="27"/>
      <c r="E192" s="27"/>
      <c r="F192" s="27"/>
    </row>
    <row r="193" spans="1:6">
      <c r="A193" s="28"/>
      <c r="C193" s="26"/>
      <c r="D193" s="27"/>
      <c r="E193" s="27"/>
      <c r="F193" s="27"/>
    </row>
    <row r="194" spans="1:6">
      <c r="A194" s="28"/>
      <c r="C194" s="26"/>
      <c r="D194" s="27"/>
      <c r="E194" s="27"/>
      <c r="F194" s="27"/>
    </row>
    <row r="195" spans="1:6">
      <c r="A195" s="28"/>
      <c r="C195" s="26"/>
      <c r="D195" s="27"/>
      <c r="E195" s="27"/>
      <c r="F195" s="27"/>
    </row>
    <row r="196" spans="1:6">
      <c r="A196" s="28"/>
      <c r="C196" s="26"/>
      <c r="D196" s="27"/>
      <c r="E196" s="27"/>
      <c r="F196" s="27"/>
    </row>
    <row r="197" spans="1:6">
      <c r="A197" s="28"/>
      <c r="C197" s="26"/>
      <c r="D197" s="27"/>
      <c r="E197" s="27"/>
      <c r="F197" s="27"/>
    </row>
    <row r="198" spans="1:6">
      <c r="A198" s="28"/>
      <c r="C198" s="26"/>
      <c r="D198" s="27"/>
      <c r="E198" s="27"/>
      <c r="F198" s="27"/>
    </row>
    <row r="199" spans="1:6">
      <c r="A199" s="28"/>
      <c r="C199" s="26"/>
      <c r="D199" s="27"/>
      <c r="E199" s="27"/>
      <c r="F199" s="27"/>
    </row>
    <row r="200" spans="1:6">
      <c r="A200" s="28"/>
      <c r="C200" s="26"/>
      <c r="D200" s="27"/>
      <c r="E200" s="27"/>
      <c r="F200" s="27"/>
    </row>
    <row r="201" spans="1:6">
      <c r="A201" s="28"/>
      <c r="C201" s="26"/>
      <c r="D201" s="27"/>
      <c r="E201" s="27"/>
      <c r="F201" s="27"/>
    </row>
    <row r="202" spans="1:6">
      <c r="A202" s="28"/>
      <c r="C202" s="26"/>
      <c r="D202" s="27"/>
      <c r="E202" s="27"/>
      <c r="F202" s="27"/>
    </row>
    <row r="203" spans="1:6">
      <c r="A203" s="28"/>
      <c r="C203" s="26"/>
      <c r="D203" s="27"/>
      <c r="E203" s="27"/>
      <c r="F203" s="27"/>
    </row>
    <row r="204" spans="1:6">
      <c r="A204" s="28"/>
      <c r="C204" s="26"/>
      <c r="D204" s="27"/>
      <c r="E204" s="27"/>
      <c r="F204" s="27"/>
    </row>
    <row r="205" spans="1:6">
      <c r="A205" s="28"/>
      <c r="C205" s="26"/>
      <c r="D205" s="27"/>
      <c r="E205" s="27"/>
      <c r="F205" s="27"/>
    </row>
    <row r="206" spans="1:6">
      <c r="A206" s="28"/>
      <c r="C206" s="26"/>
      <c r="D206" s="27"/>
      <c r="E206" s="27"/>
      <c r="F206" s="27"/>
    </row>
    <row r="207" spans="1:6">
      <c r="A207" s="28"/>
      <c r="C207" s="26"/>
      <c r="D207" s="27"/>
      <c r="E207" s="27"/>
      <c r="F207" s="27"/>
    </row>
    <row r="208" spans="1:6">
      <c r="A208" s="28"/>
      <c r="C208" s="26"/>
      <c r="D208" s="27"/>
      <c r="E208" s="27"/>
      <c r="F208" s="27"/>
    </row>
    <row r="209" spans="1:6">
      <c r="A209" s="28"/>
      <c r="C209" s="26"/>
      <c r="D209" s="27"/>
      <c r="E209" s="27"/>
      <c r="F209" s="27"/>
    </row>
    <row r="210" spans="1:6">
      <c r="A210" s="28"/>
      <c r="C210" s="26"/>
      <c r="D210" s="27"/>
      <c r="E210" s="27"/>
      <c r="F210" s="27"/>
    </row>
    <row r="211" spans="1:6">
      <c r="A211" s="28"/>
      <c r="C211" s="26"/>
      <c r="D211" s="27"/>
      <c r="E211" s="27"/>
      <c r="F211" s="27"/>
    </row>
    <row r="212" spans="1:6">
      <c r="A212" s="28"/>
      <c r="C212" s="26"/>
      <c r="D212" s="27"/>
      <c r="E212" s="27"/>
      <c r="F212" s="27"/>
    </row>
    <row r="213" spans="1:6">
      <c r="A213" s="28"/>
    </row>
    <row r="214" spans="1:6">
      <c r="A214" s="29"/>
    </row>
    <row r="215" spans="1:6">
      <c r="A215" s="29"/>
    </row>
    <row r="216" spans="1:6">
      <c r="A216" s="29"/>
    </row>
    <row r="217" spans="1:6">
      <c r="A217" s="29"/>
    </row>
    <row r="218" spans="1:6">
      <c r="A218" s="29"/>
    </row>
    <row r="219" spans="1:6">
      <c r="A219" s="29"/>
    </row>
    <row r="220" spans="1:6">
      <c r="A220" s="29"/>
    </row>
    <row r="221" spans="1:6">
      <c r="A221" s="29"/>
    </row>
    <row r="222" spans="1:6">
      <c r="A222" s="29"/>
    </row>
    <row r="223" spans="1:6">
      <c r="A223" s="29"/>
    </row>
    <row r="224" spans="1:6">
      <c r="A224" s="29"/>
    </row>
    <row r="225" spans="1:1">
      <c r="A225" s="29"/>
    </row>
    <row r="226" spans="1:1">
      <c r="A226" s="29"/>
    </row>
    <row r="227" spans="1:1">
      <c r="A227" s="29"/>
    </row>
    <row r="228" spans="1:1">
      <c r="A228" s="29"/>
    </row>
    <row r="229" spans="1:1">
      <c r="A229" s="29"/>
    </row>
    <row r="230" spans="1:1">
      <c r="A230" s="29"/>
    </row>
    <row r="231" spans="1:1">
      <c r="A231" s="29"/>
    </row>
    <row r="232" spans="1:1">
      <c r="A232" s="29"/>
    </row>
    <row r="233" spans="1:1">
      <c r="A233" s="29"/>
    </row>
    <row r="234" spans="1:1">
      <c r="A234" s="29"/>
    </row>
    <row r="235" spans="1:1">
      <c r="A235" s="29"/>
    </row>
    <row r="236" spans="1:1">
      <c r="A236" s="29"/>
    </row>
    <row r="237" spans="1:1">
      <c r="A237" s="29"/>
    </row>
    <row r="238" spans="1:1">
      <c r="A238" s="29"/>
    </row>
    <row r="239" spans="1:1">
      <c r="A239" s="29"/>
    </row>
    <row r="240" spans="1:1">
      <c r="A240" s="29"/>
    </row>
    <row r="241" spans="1:1">
      <c r="A241" s="29"/>
    </row>
    <row r="242" spans="1:1">
      <c r="A242" s="29"/>
    </row>
    <row r="243" spans="1:1">
      <c r="A243" s="29"/>
    </row>
    <row r="244" spans="1:1">
      <c r="A244" s="29"/>
    </row>
    <row r="245" spans="1:1">
      <c r="A245" s="29"/>
    </row>
    <row r="246" spans="1:1">
      <c r="A246" s="29"/>
    </row>
    <row r="247" spans="1:1">
      <c r="A247" s="29"/>
    </row>
    <row r="248" spans="1:1">
      <c r="A248" s="29"/>
    </row>
    <row r="249" spans="1:1">
      <c r="A249" s="29"/>
    </row>
    <row r="250" spans="1:1">
      <c r="A250" s="29"/>
    </row>
    <row r="251" spans="1:1">
      <c r="A251" s="29"/>
    </row>
    <row r="252" spans="1:1">
      <c r="A252" s="29"/>
    </row>
    <row r="253" spans="1:1">
      <c r="A253" s="29"/>
    </row>
    <row r="254" spans="1:1">
      <c r="A254" s="29"/>
    </row>
    <row r="255" spans="1:1">
      <c r="A255" s="29"/>
    </row>
    <row r="256" spans="1:1">
      <c r="A256" s="29"/>
    </row>
    <row r="257" spans="1:1">
      <c r="A257" s="29"/>
    </row>
    <row r="258" spans="1:1">
      <c r="A258" s="29"/>
    </row>
    <row r="259" spans="1:1">
      <c r="A259" s="29"/>
    </row>
    <row r="260" spans="1:1">
      <c r="A260" s="29"/>
    </row>
    <row r="261" spans="1:1">
      <c r="A261" s="29"/>
    </row>
    <row r="262" spans="1:1">
      <c r="A262" s="29"/>
    </row>
    <row r="263" spans="1:1">
      <c r="A263" s="29"/>
    </row>
    <row r="264" spans="1:1">
      <c r="A264" s="29"/>
    </row>
    <row r="265" spans="1:1">
      <c r="A265" s="29"/>
    </row>
    <row r="266" spans="1:1">
      <c r="A266" s="29"/>
    </row>
    <row r="267" spans="1:1">
      <c r="A267" s="29"/>
    </row>
    <row r="268" spans="1:1">
      <c r="A268" s="29"/>
    </row>
    <row r="269" spans="1:1">
      <c r="A269" s="29"/>
    </row>
    <row r="270" spans="1:1">
      <c r="A270" s="29"/>
    </row>
    <row r="271" spans="1:1">
      <c r="A271" s="29"/>
    </row>
    <row r="272" spans="1:1">
      <c r="A272" s="29"/>
    </row>
    <row r="273" spans="1:1">
      <c r="A273" s="29"/>
    </row>
    <row r="274" spans="1:1">
      <c r="A274" s="29"/>
    </row>
    <row r="275" spans="1:1">
      <c r="A275" s="29"/>
    </row>
    <row r="276" spans="1:1">
      <c r="A276" s="29"/>
    </row>
    <row r="277" spans="1:1">
      <c r="A277" s="29"/>
    </row>
    <row r="278" spans="1:1">
      <c r="A278" s="29"/>
    </row>
    <row r="279" spans="1:1">
      <c r="A279" s="29"/>
    </row>
    <row r="280" spans="1:1">
      <c r="A280" s="29"/>
    </row>
    <row r="281" spans="1:1">
      <c r="A281" s="29"/>
    </row>
    <row r="282" spans="1:1">
      <c r="A282" s="29"/>
    </row>
    <row r="283" spans="1:1">
      <c r="A283" s="29"/>
    </row>
    <row r="284" spans="1:1">
      <c r="A284" s="29"/>
    </row>
    <row r="285" spans="1:1">
      <c r="A285" s="29"/>
    </row>
    <row r="286" spans="1:1">
      <c r="A286" s="29"/>
    </row>
    <row r="287" spans="1:1">
      <c r="A287" s="29"/>
    </row>
    <row r="288" spans="1:1">
      <c r="A288" s="29"/>
    </row>
    <row r="289" spans="1:1">
      <c r="A289" s="29"/>
    </row>
    <row r="290" spans="1:1">
      <c r="A290" s="29"/>
    </row>
    <row r="291" spans="1:1">
      <c r="A291" s="29"/>
    </row>
    <row r="292" spans="1:1">
      <c r="A292" s="29"/>
    </row>
    <row r="293" spans="1:1">
      <c r="A293" s="29"/>
    </row>
    <row r="294" spans="1:1">
      <c r="A294" s="29"/>
    </row>
    <row r="295" spans="1:1">
      <c r="A295" s="29"/>
    </row>
    <row r="296" spans="1:1">
      <c r="A296" s="29"/>
    </row>
    <row r="297" spans="1:1">
      <c r="A297" s="29"/>
    </row>
    <row r="298" spans="1:1">
      <c r="A298" s="29"/>
    </row>
    <row r="299" spans="1:1">
      <c r="A299" s="29"/>
    </row>
    <row r="300" spans="1:1">
      <c r="A300" s="29"/>
    </row>
    <row r="301" spans="1:1">
      <c r="A301" s="29"/>
    </row>
    <row r="302" spans="1:1">
      <c r="A302" s="29"/>
    </row>
    <row r="303" spans="1:1">
      <c r="A303" s="29"/>
    </row>
    <row r="304" spans="1:1">
      <c r="A304" s="29"/>
    </row>
    <row r="305" spans="1:1">
      <c r="A305" s="29"/>
    </row>
    <row r="306" spans="1:1">
      <c r="A306" s="29"/>
    </row>
    <row r="307" spans="1:1">
      <c r="A307" s="29"/>
    </row>
    <row r="308" spans="1:1">
      <c r="A308" s="29"/>
    </row>
    <row r="309" spans="1:1">
      <c r="A309" s="29"/>
    </row>
    <row r="310" spans="1:1">
      <c r="A310" s="29"/>
    </row>
    <row r="311" spans="1:1">
      <c r="A311" s="29"/>
    </row>
    <row r="312" spans="1:1">
      <c r="A312" s="29"/>
    </row>
    <row r="313" spans="1:1">
      <c r="A313" s="29"/>
    </row>
    <row r="314" spans="1:1">
      <c r="A314" s="29"/>
    </row>
    <row r="315" spans="1:1">
      <c r="A315" s="29"/>
    </row>
    <row r="316" spans="1:1">
      <c r="A316" s="29"/>
    </row>
    <row r="317" spans="1:1">
      <c r="A317" s="29"/>
    </row>
    <row r="318" spans="1:1">
      <c r="A318" s="29"/>
    </row>
    <row r="319" spans="1:1">
      <c r="A319" s="29"/>
    </row>
    <row r="320" spans="1:1">
      <c r="A320" s="29"/>
    </row>
    <row r="321" spans="1:1">
      <c r="A321" s="29"/>
    </row>
    <row r="322" spans="1:1">
      <c r="A322" s="29"/>
    </row>
    <row r="323" spans="1:1">
      <c r="A323" s="29"/>
    </row>
    <row r="324" spans="1:1">
      <c r="A324" s="29"/>
    </row>
    <row r="325" spans="1:1">
      <c r="A325" s="29"/>
    </row>
    <row r="326" spans="1:1">
      <c r="A326" s="29"/>
    </row>
    <row r="327" spans="1:1">
      <c r="A327" s="29"/>
    </row>
    <row r="328" spans="1:1">
      <c r="A328" s="29"/>
    </row>
    <row r="329" spans="1:1">
      <c r="A329" s="29"/>
    </row>
    <row r="330" spans="1:1">
      <c r="A330" s="29"/>
    </row>
    <row r="331" spans="1:1">
      <c r="A331" s="29"/>
    </row>
    <row r="332" spans="1:1">
      <c r="A332" s="29"/>
    </row>
    <row r="333" spans="1:1">
      <c r="A333" s="29"/>
    </row>
    <row r="334" spans="1:1">
      <c r="A334" s="29"/>
    </row>
    <row r="335" spans="1:1">
      <c r="A335" s="29"/>
    </row>
    <row r="336" spans="1:1">
      <c r="A336" s="29"/>
    </row>
    <row r="337" spans="1:1">
      <c r="A337" s="29"/>
    </row>
    <row r="338" spans="1:1">
      <c r="A338" s="29"/>
    </row>
    <row r="339" spans="1:1">
      <c r="A339" s="29"/>
    </row>
    <row r="340" spans="1:1">
      <c r="A340" s="29"/>
    </row>
    <row r="341" spans="1:1">
      <c r="A341" s="29"/>
    </row>
    <row r="342" spans="1:1">
      <c r="A342" s="29"/>
    </row>
    <row r="343" spans="1:1">
      <c r="A343" s="29"/>
    </row>
    <row r="344" spans="1:1">
      <c r="A344" s="29"/>
    </row>
    <row r="345" spans="1:1">
      <c r="A345" s="29"/>
    </row>
    <row r="346" spans="1:1">
      <c r="A346" s="29"/>
    </row>
    <row r="347" spans="1:1">
      <c r="A347" s="29"/>
    </row>
    <row r="348" spans="1:1">
      <c r="A348" s="29"/>
    </row>
    <row r="349" spans="1:1">
      <c r="A349" s="29"/>
    </row>
    <row r="350" spans="1:1">
      <c r="A350" s="29"/>
    </row>
    <row r="351" spans="1:1">
      <c r="A351" s="29"/>
    </row>
    <row r="352" spans="1:1">
      <c r="A352" s="29"/>
    </row>
    <row r="353" spans="1:1">
      <c r="A353" s="29"/>
    </row>
    <row r="354" spans="1:1">
      <c r="A354" s="29"/>
    </row>
    <row r="355" spans="1:1">
      <c r="A355" s="29"/>
    </row>
    <row r="356" spans="1:1">
      <c r="A356" s="29"/>
    </row>
    <row r="357" spans="1:1">
      <c r="A357" s="29"/>
    </row>
    <row r="358" spans="1:1">
      <c r="A358" s="29"/>
    </row>
    <row r="359" spans="1:1">
      <c r="A359" s="29"/>
    </row>
    <row r="360" spans="1:1">
      <c r="A360" s="29"/>
    </row>
    <row r="361" spans="1:1">
      <c r="A361" s="29"/>
    </row>
    <row r="362" spans="1:1">
      <c r="A362" s="29"/>
    </row>
    <row r="363" spans="1:1">
      <c r="A363" s="29"/>
    </row>
    <row r="364" spans="1:1">
      <c r="A364" s="29"/>
    </row>
    <row r="365" spans="1:1">
      <c r="A365" s="29"/>
    </row>
    <row r="366" spans="1:1">
      <c r="A366" s="29"/>
    </row>
    <row r="367" spans="1:1">
      <c r="A367" s="29"/>
    </row>
    <row r="368" spans="1:1">
      <c r="A368" s="29"/>
    </row>
    <row r="369" spans="1:1">
      <c r="A369" s="29"/>
    </row>
    <row r="370" spans="1:1">
      <c r="A370" s="29"/>
    </row>
    <row r="371" spans="1:1">
      <c r="A371" s="29"/>
    </row>
    <row r="372" spans="1:1">
      <c r="A372" s="29"/>
    </row>
    <row r="373" spans="1:1">
      <c r="A373" s="29"/>
    </row>
    <row r="374" spans="1:1">
      <c r="A374" s="29"/>
    </row>
    <row r="375" spans="1:1">
      <c r="A375" s="29"/>
    </row>
    <row r="376" spans="1:1">
      <c r="A376" s="29"/>
    </row>
    <row r="377" spans="1:1">
      <c r="A377" s="29"/>
    </row>
    <row r="378" spans="1:1">
      <c r="A378" s="29"/>
    </row>
    <row r="379" spans="1:1">
      <c r="A379" s="29"/>
    </row>
    <row r="380" spans="1:1">
      <c r="A380" s="29"/>
    </row>
  </sheetData>
  <mergeCells count="5">
    <mergeCell ref="C157:D157"/>
    <mergeCell ref="C158:D158"/>
    <mergeCell ref="A2:F2"/>
    <mergeCell ref="F157:G157"/>
    <mergeCell ref="F158:G158"/>
  </mergeCells>
  <pageMargins left="0.59055118110236227" right="0.59055118110236227" top="0.78740157480314965" bottom="0.39370078740157483" header="0.19685039370078741" footer="0.31496062992125984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358"/>
  <sheetViews>
    <sheetView view="pageBreakPreview" topLeftCell="A115" zoomScale="60" zoomScaleNormal="100" workbookViewId="0">
      <selection activeCell="A49" sqref="A49"/>
    </sheetView>
  </sheetViews>
  <sheetFormatPr defaultRowHeight="18.75"/>
  <cols>
    <col min="1" max="1" width="60.28515625" style="4" customWidth="1"/>
    <col min="2" max="2" width="12" style="25" customWidth="1"/>
    <col min="3" max="3" width="16.140625" style="25" customWidth="1"/>
    <col min="4" max="4" width="16.7109375" style="25" customWidth="1"/>
    <col min="5" max="5" width="16.140625" style="25" customWidth="1"/>
    <col min="6" max="6" width="16" style="25" customWidth="1"/>
    <col min="7" max="7" width="16.42578125" style="4" customWidth="1"/>
    <col min="8" max="8" width="9.140625" style="4"/>
    <col min="9" max="9" width="14.42578125" style="4" bestFit="1" customWidth="1"/>
    <col min="10" max="16384" width="9.140625" style="4"/>
  </cols>
  <sheetData>
    <row r="1" spans="1:7" ht="27.75" customHeight="1">
      <c r="A1" s="324" t="s">
        <v>153</v>
      </c>
      <c r="B1" s="324"/>
      <c r="C1" s="324"/>
      <c r="D1" s="324"/>
      <c r="E1" s="324"/>
      <c r="F1" s="324"/>
    </row>
    <row r="2" spans="1:7" ht="19.5" customHeight="1">
      <c r="A2" s="5"/>
      <c r="B2" s="6"/>
      <c r="C2" s="6"/>
      <c r="D2" s="6"/>
      <c r="E2" s="6"/>
      <c r="F2" s="345" t="s">
        <v>190</v>
      </c>
      <c r="G2" s="345"/>
    </row>
    <row r="3" spans="1:7" ht="64.5" customHeight="1">
      <c r="A3" s="7" t="s">
        <v>31</v>
      </c>
      <c r="B3" s="8" t="s">
        <v>5</v>
      </c>
      <c r="C3" s="56" t="s">
        <v>185</v>
      </c>
      <c r="D3" s="56" t="s">
        <v>188</v>
      </c>
      <c r="E3" s="56" t="s">
        <v>189</v>
      </c>
      <c r="F3" s="32" t="s">
        <v>172</v>
      </c>
      <c r="G3" s="33" t="s">
        <v>173</v>
      </c>
    </row>
    <row r="4" spans="1:7" ht="18" customHeight="1">
      <c r="A4" s="10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9">
        <v>7</v>
      </c>
    </row>
    <row r="5" spans="1:7" ht="37.5" customHeight="1">
      <c r="A5" s="15" t="s">
        <v>15</v>
      </c>
      <c r="B5" s="219">
        <v>4000</v>
      </c>
      <c r="C5" s="12">
        <f>C6+C131</f>
        <v>41876.600000000006</v>
      </c>
      <c r="D5" s="12">
        <f t="shared" ref="D5:E5" si="0">D6+D131</f>
        <v>33700.442587199985</v>
      </c>
      <c r="E5" s="12">
        <f t="shared" si="0"/>
        <v>40829.160000000018</v>
      </c>
      <c r="F5" s="12">
        <f>E5-D5</f>
        <v>7128.7174128000333</v>
      </c>
      <c r="G5" s="220">
        <f t="shared" ref="G5" si="1">(E5/D5)*100</f>
        <v>121.15318632494056</v>
      </c>
    </row>
    <row r="6" spans="1:7" ht="27.75" customHeight="1">
      <c r="A6" s="87" t="s">
        <v>0</v>
      </c>
      <c r="B6" s="85">
        <v>4020</v>
      </c>
      <c r="C6" s="86">
        <f>SUM(C7:C130)</f>
        <v>36920.500000000007</v>
      </c>
      <c r="D6" s="86">
        <f t="shared" ref="D6" si="2">SUM(D7:D130)</f>
        <v>33001.642587199982</v>
      </c>
      <c r="E6" s="86">
        <f>SUM(E7:E130)</f>
        <v>36130.860000000015</v>
      </c>
      <c r="F6" s="86">
        <f t="shared" ref="F6:F133" si="3">E6-D6</f>
        <v>3129.2174128000333</v>
      </c>
      <c r="G6" s="88">
        <f t="shared" ref="G6:G69" si="4">(E6/D6)*100</f>
        <v>109.48200503817871</v>
      </c>
    </row>
    <row r="7" spans="1:7" ht="39" customHeight="1">
      <c r="A7" s="30" t="s">
        <v>461</v>
      </c>
      <c r="B7" s="31"/>
      <c r="C7" s="13">
        <v>312.3</v>
      </c>
      <c r="D7" s="13"/>
      <c r="E7" s="13"/>
      <c r="F7" s="13">
        <f t="shared" ref="F7:F68" si="5">E7-D7</f>
        <v>0</v>
      </c>
      <c r="G7" s="305" t="e">
        <f t="shared" si="4"/>
        <v>#DIV/0!</v>
      </c>
    </row>
    <row r="8" spans="1:7" ht="41.25" customHeight="1">
      <c r="A8" s="30" t="s">
        <v>462</v>
      </c>
      <c r="B8" s="31"/>
      <c r="C8" s="13">
        <v>367.2</v>
      </c>
      <c r="D8" s="13"/>
      <c r="E8" s="13"/>
      <c r="F8" s="13">
        <f t="shared" si="5"/>
        <v>0</v>
      </c>
      <c r="G8" s="305" t="e">
        <f t="shared" si="4"/>
        <v>#DIV/0!</v>
      </c>
    </row>
    <row r="9" spans="1:7" ht="27.75" customHeight="1">
      <c r="A9" s="30" t="s">
        <v>463</v>
      </c>
      <c r="B9" s="31"/>
      <c r="C9" s="13">
        <v>2162.1999999999998</v>
      </c>
      <c r="D9" s="13"/>
      <c r="E9" s="13"/>
      <c r="F9" s="13">
        <f t="shared" si="5"/>
        <v>0</v>
      </c>
      <c r="G9" s="305" t="e">
        <f t="shared" si="4"/>
        <v>#DIV/0!</v>
      </c>
    </row>
    <row r="10" spans="1:7" ht="27.75" customHeight="1">
      <c r="A10" s="30" t="s">
        <v>356</v>
      </c>
      <c r="B10" s="31"/>
      <c r="C10" s="13">
        <v>3892</v>
      </c>
      <c r="D10" s="13"/>
      <c r="E10" s="13"/>
      <c r="F10" s="13">
        <f t="shared" si="5"/>
        <v>0</v>
      </c>
      <c r="G10" s="305" t="e">
        <f t="shared" si="4"/>
        <v>#DIV/0!</v>
      </c>
    </row>
    <row r="11" spans="1:7" ht="27.75" customHeight="1">
      <c r="A11" s="30" t="s">
        <v>357</v>
      </c>
      <c r="B11" s="31"/>
      <c r="C11" s="13">
        <v>1140.5</v>
      </c>
      <c r="D11" s="13"/>
      <c r="E11" s="13"/>
      <c r="F11" s="13">
        <f t="shared" si="5"/>
        <v>0</v>
      </c>
      <c r="G11" s="305" t="e">
        <f t="shared" si="4"/>
        <v>#DIV/0!</v>
      </c>
    </row>
    <row r="12" spans="1:7" ht="74.25" customHeight="1">
      <c r="A12" s="30" t="s">
        <v>358</v>
      </c>
      <c r="B12" s="31"/>
      <c r="C12" s="13">
        <v>2115.3000000000002</v>
      </c>
      <c r="D12" s="13"/>
      <c r="E12" s="13"/>
      <c r="F12" s="13">
        <f t="shared" si="5"/>
        <v>0</v>
      </c>
      <c r="G12" s="305" t="e">
        <f t="shared" si="4"/>
        <v>#DIV/0!</v>
      </c>
    </row>
    <row r="13" spans="1:7" ht="27.75" customHeight="1">
      <c r="A13" s="30" t="s">
        <v>359</v>
      </c>
      <c r="B13" s="31"/>
      <c r="C13" s="13">
        <v>93.6</v>
      </c>
      <c r="D13" s="13"/>
      <c r="E13" s="13"/>
      <c r="F13" s="13">
        <f t="shared" si="5"/>
        <v>0</v>
      </c>
      <c r="G13" s="305" t="e">
        <f t="shared" si="4"/>
        <v>#DIV/0!</v>
      </c>
    </row>
    <row r="14" spans="1:7" ht="63.75" customHeight="1">
      <c r="A14" s="30" t="s">
        <v>360</v>
      </c>
      <c r="B14" s="31"/>
      <c r="C14" s="13">
        <v>1185.5</v>
      </c>
      <c r="D14" s="13"/>
      <c r="E14" s="13"/>
      <c r="F14" s="13">
        <f t="shared" si="5"/>
        <v>0</v>
      </c>
      <c r="G14" s="305" t="e">
        <f t="shared" si="4"/>
        <v>#DIV/0!</v>
      </c>
    </row>
    <row r="15" spans="1:7" ht="80.25" customHeight="1">
      <c r="A15" s="30" t="s">
        <v>361</v>
      </c>
      <c r="B15" s="31"/>
      <c r="C15" s="13">
        <v>1071.2</v>
      </c>
      <c r="D15" s="13"/>
      <c r="E15" s="13"/>
      <c r="F15" s="13">
        <f t="shared" si="5"/>
        <v>0</v>
      </c>
      <c r="G15" s="305" t="e">
        <f t="shared" si="4"/>
        <v>#DIV/0!</v>
      </c>
    </row>
    <row r="16" spans="1:7" ht="78.75" customHeight="1">
      <c r="A16" s="30" t="s">
        <v>362</v>
      </c>
      <c r="B16" s="31"/>
      <c r="C16" s="13">
        <v>1722.1</v>
      </c>
      <c r="D16" s="13"/>
      <c r="E16" s="13"/>
      <c r="F16" s="13">
        <f t="shared" si="5"/>
        <v>0</v>
      </c>
      <c r="G16" s="305" t="e">
        <f t="shared" si="4"/>
        <v>#DIV/0!</v>
      </c>
    </row>
    <row r="17" spans="1:7" ht="41.25" customHeight="1">
      <c r="A17" s="30" t="s">
        <v>363</v>
      </c>
      <c r="B17" s="31"/>
      <c r="C17" s="13">
        <v>650</v>
      </c>
      <c r="D17" s="13"/>
      <c r="E17" s="13"/>
      <c r="F17" s="13">
        <f t="shared" si="5"/>
        <v>0</v>
      </c>
      <c r="G17" s="305" t="e">
        <f t="shared" si="4"/>
        <v>#DIV/0!</v>
      </c>
    </row>
    <row r="18" spans="1:7" ht="45" customHeight="1">
      <c r="A18" s="30" t="s">
        <v>364</v>
      </c>
      <c r="B18" s="31"/>
      <c r="C18" s="13">
        <v>477</v>
      </c>
      <c r="D18" s="13"/>
      <c r="E18" s="13"/>
      <c r="F18" s="13">
        <f t="shared" si="5"/>
        <v>0</v>
      </c>
      <c r="G18" s="305" t="e">
        <f t="shared" si="4"/>
        <v>#DIV/0!</v>
      </c>
    </row>
    <row r="19" spans="1:7" ht="62.25" customHeight="1">
      <c r="A19" s="30" t="s">
        <v>365</v>
      </c>
      <c r="B19" s="31"/>
      <c r="C19" s="13">
        <v>482</v>
      </c>
      <c r="D19" s="13"/>
      <c r="E19" s="13"/>
      <c r="F19" s="13">
        <f t="shared" si="5"/>
        <v>0</v>
      </c>
      <c r="G19" s="305" t="e">
        <f t="shared" si="4"/>
        <v>#DIV/0!</v>
      </c>
    </row>
    <row r="20" spans="1:7" ht="27.75" customHeight="1">
      <c r="A20" s="30" t="s">
        <v>366</v>
      </c>
      <c r="B20" s="31"/>
      <c r="C20" s="13">
        <v>57.9</v>
      </c>
      <c r="D20" s="13"/>
      <c r="E20" s="13"/>
      <c r="F20" s="13">
        <f t="shared" si="5"/>
        <v>0</v>
      </c>
      <c r="G20" s="305" t="e">
        <f t="shared" si="4"/>
        <v>#DIV/0!</v>
      </c>
    </row>
    <row r="21" spans="1:7" ht="27.75" customHeight="1">
      <c r="A21" s="30" t="s">
        <v>366</v>
      </c>
      <c r="B21" s="31"/>
      <c r="C21" s="13">
        <v>22.1</v>
      </c>
      <c r="D21" s="13"/>
      <c r="E21" s="13"/>
      <c r="F21" s="13">
        <f t="shared" si="5"/>
        <v>0</v>
      </c>
      <c r="G21" s="305" t="e">
        <f t="shared" si="4"/>
        <v>#DIV/0!</v>
      </c>
    </row>
    <row r="22" spans="1:7" ht="36.75" customHeight="1">
      <c r="A22" s="30" t="s">
        <v>367</v>
      </c>
      <c r="B22" s="31"/>
      <c r="C22" s="13">
        <v>6400</v>
      </c>
      <c r="D22" s="13"/>
      <c r="E22" s="13"/>
      <c r="F22" s="13">
        <f t="shared" si="5"/>
        <v>0</v>
      </c>
      <c r="G22" s="305" t="e">
        <f t="shared" si="4"/>
        <v>#DIV/0!</v>
      </c>
    </row>
    <row r="23" spans="1:7" ht="35.25" customHeight="1">
      <c r="A23" s="30" t="s">
        <v>368</v>
      </c>
      <c r="B23" s="31"/>
      <c r="C23" s="13">
        <v>4822</v>
      </c>
      <c r="D23" s="13"/>
      <c r="E23" s="13"/>
      <c r="F23" s="13">
        <f t="shared" si="5"/>
        <v>0</v>
      </c>
      <c r="G23" s="305" t="e">
        <f t="shared" si="4"/>
        <v>#DIV/0!</v>
      </c>
    </row>
    <row r="24" spans="1:7" ht="27.75" customHeight="1">
      <c r="A24" s="30" t="s">
        <v>369</v>
      </c>
      <c r="B24" s="31"/>
      <c r="C24" s="13">
        <v>196</v>
      </c>
      <c r="D24" s="13"/>
      <c r="E24" s="13"/>
      <c r="F24" s="13">
        <f t="shared" si="5"/>
        <v>0</v>
      </c>
      <c r="G24" s="305" t="e">
        <f t="shared" si="4"/>
        <v>#DIV/0!</v>
      </c>
    </row>
    <row r="25" spans="1:7" ht="27.75" customHeight="1">
      <c r="A25" s="30" t="s">
        <v>370</v>
      </c>
      <c r="B25" s="31"/>
      <c r="C25" s="13">
        <v>194.5</v>
      </c>
      <c r="D25" s="13"/>
      <c r="E25" s="13"/>
      <c r="F25" s="13">
        <f t="shared" si="5"/>
        <v>0</v>
      </c>
      <c r="G25" s="305" t="e">
        <f t="shared" si="4"/>
        <v>#DIV/0!</v>
      </c>
    </row>
    <row r="26" spans="1:7" ht="27.75" customHeight="1">
      <c r="A26" s="30" t="s">
        <v>371</v>
      </c>
      <c r="B26" s="31"/>
      <c r="C26" s="13">
        <v>7476.4</v>
      </c>
      <c r="D26" s="13"/>
      <c r="E26" s="13"/>
      <c r="F26" s="13">
        <f t="shared" si="5"/>
        <v>0</v>
      </c>
      <c r="G26" s="305" t="e">
        <f t="shared" si="4"/>
        <v>#DIV/0!</v>
      </c>
    </row>
    <row r="27" spans="1:7" ht="33.75" customHeight="1">
      <c r="A27" s="30" t="s">
        <v>372</v>
      </c>
      <c r="B27" s="31"/>
      <c r="C27" s="13">
        <v>1557.9</v>
      </c>
      <c r="D27" s="13"/>
      <c r="E27" s="13"/>
      <c r="F27" s="13">
        <f t="shared" si="5"/>
        <v>0</v>
      </c>
      <c r="G27" s="305" t="e">
        <f t="shared" si="4"/>
        <v>#DIV/0!</v>
      </c>
    </row>
    <row r="28" spans="1:7" ht="39" customHeight="1">
      <c r="A28" s="30" t="s">
        <v>373</v>
      </c>
      <c r="B28" s="31"/>
      <c r="C28" s="13">
        <v>324</v>
      </c>
      <c r="D28" s="13"/>
      <c r="E28" s="13"/>
      <c r="F28" s="13">
        <f t="shared" si="5"/>
        <v>0</v>
      </c>
      <c r="G28" s="305" t="e">
        <f t="shared" si="4"/>
        <v>#DIV/0!</v>
      </c>
    </row>
    <row r="29" spans="1:7" ht="27.75" customHeight="1">
      <c r="A29" s="30" t="s">
        <v>374</v>
      </c>
      <c r="B29" s="31"/>
      <c r="C29" s="13">
        <v>93</v>
      </c>
      <c r="D29" s="13"/>
      <c r="E29" s="13"/>
      <c r="F29" s="13">
        <f t="shared" si="5"/>
        <v>0</v>
      </c>
      <c r="G29" s="305" t="e">
        <f t="shared" si="4"/>
        <v>#DIV/0!</v>
      </c>
    </row>
    <row r="30" spans="1:7" ht="27.75" customHeight="1">
      <c r="A30" s="30" t="s">
        <v>375</v>
      </c>
      <c r="B30" s="31"/>
      <c r="C30" s="13">
        <v>9.6</v>
      </c>
      <c r="D30" s="13"/>
      <c r="E30" s="13"/>
      <c r="F30" s="13">
        <f t="shared" si="5"/>
        <v>0</v>
      </c>
      <c r="G30" s="305" t="e">
        <f t="shared" si="4"/>
        <v>#DIV/0!</v>
      </c>
    </row>
    <row r="31" spans="1:7" ht="27.75" customHeight="1">
      <c r="A31" s="30" t="s">
        <v>376</v>
      </c>
      <c r="B31" s="31"/>
      <c r="C31" s="13">
        <v>19.3</v>
      </c>
      <c r="D31" s="13"/>
      <c r="E31" s="13"/>
      <c r="F31" s="13">
        <f t="shared" si="5"/>
        <v>0</v>
      </c>
      <c r="G31" s="305" t="e">
        <f t="shared" si="4"/>
        <v>#DIV/0!</v>
      </c>
    </row>
    <row r="32" spans="1:7" ht="27.75" customHeight="1">
      <c r="A32" s="30" t="s">
        <v>377</v>
      </c>
      <c r="B32" s="31"/>
      <c r="C32" s="13">
        <v>36.5</v>
      </c>
      <c r="D32" s="13"/>
      <c r="E32" s="13"/>
      <c r="F32" s="13">
        <f t="shared" si="5"/>
        <v>0</v>
      </c>
      <c r="G32" s="305" t="e">
        <f t="shared" si="4"/>
        <v>#DIV/0!</v>
      </c>
    </row>
    <row r="33" spans="1:7" ht="27.75" customHeight="1">
      <c r="A33" s="30" t="s">
        <v>378</v>
      </c>
      <c r="B33" s="31"/>
      <c r="C33" s="13">
        <v>40.4</v>
      </c>
      <c r="D33" s="13"/>
      <c r="E33" s="13"/>
      <c r="F33" s="13">
        <f t="shared" si="5"/>
        <v>0</v>
      </c>
      <c r="G33" s="305" t="e">
        <f t="shared" si="4"/>
        <v>#DIV/0!</v>
      </c>
    </row>
    <row r="34" spans="1:7" ht="39.75" customHeight="1">
      <c r="A34" s="30" t="s">
        <v>379</v>
      </c>
      <c r="B34" s="31"/>
      <c r="C34" s="13"/>
      <c r="D34" s="13">
        <v>81.45</v>
      </c>
      <c r="E34" s="13"/>
      <c r="F34" s="13">
        <f t="shared" si="5"/>
        <v>-81.45</v>
      </c>
      <c r="G34" s="49">
        <f t="shared" si="4"/>
        <v>0</v>
      </c>
    </row>
    <row r="35" spans="1:7" ht="27.75" customHeight="1">
      <c r="A35" s="30" t="s">
        <v>380</v>
      </c>
      <c r="B35" s="31"/>
      <c r="C35" s="13"/>
      <c r="D35" s="13">
        <v>112.239996</v>
      </c>
      <c r="E35" s="13"/>
      <c r="F35" s="13">
        <f t="shared" si="5"/>
        <v>-112.239996</v>
      </c>
      <c r="G35" s="49">
        <f t="shared" si="4"/>
        <v>0</v>
      </c>
    </row>
    <row r="36" spans="1:7" ht="27.75" customHeight="1">
      <c r="A36" s="30" t="s">
        <v>381</v>
      </c>
      <c r="B36" s="31"/>
      <c r="C36" s="13"/>
      <c r="D36" s="13">
        <v>69.444996000000003</v>
      </c>
      <c r="E36" s="13"/>
      <c r="F36" s="13">
        <f t="shared" si="5"/>
        <v>-69.444996000000003</v>
      </c>
      <c r="G36" s="49">
        <f t="shared" si="4"/>
        <v>0</v>
      </c>
    </row>
    <row r="37" spans="1:7" ht="39" customHeight="1">
      <c r="A37" s="30" t="s">
        <v>464</v>
      </c>
      <c r="B37" s="31"/>
      <c r="C37" s="13"/>
      <c r="D37" s="13">
        <v>9.7650000000000006</v>
      </c>
      <c r="E37" s="13"/>
      <c r="F37" s="13">
        <f t="shared" si="5"/>
        <v>-9.7650000000000006</v>
      </c>
      <c r="G37" s="49">
        <f t="shared" si="4"/>
        <v>0</v>
      </c>
    </row>
    <row r="38" spans="1:7" ht="27.75" customHeight="1">
      <c r="A38" s="30" t="s">
        <v>383</v>
      </c>
      <c r="B38" s="31"/>
      <c r="C38" s="13"/>
      <c r="D38" s="13">
        <v>10.8</v>
      </c>
      <c r="E38" s="13"/>
      <c r="F38" s="13">
        <f t="shared" si="5"/>
        <v>-10.8</v>
      </c>
      <c r="G38" s="49">
        <f t="shared" si="4"/>
        <v>0</v>
      </c>
    </row>
    <row r="39" spans="1:7" ht="42.75" customHeight="1">
      <c r="A39" s="30" t="s">
        <v>384</v>
      </c>
      <c r="B39" s="31"/>
      <c r="C39" s="13"/>
      <c r="D39" s="13">
        <v>13.000007999999999</v>
      </c>
      <c r="E39" s="13"/>
      <c r="F39" s="13">
        <f t="shared" si="5"/>
        <v>-13.000007999999999</v>
      </c>
      <c r="G39" s="49">
        <f t="shared" si="4"/>
        <v>0</v>
      </c>
    </row>
    <row r="40" spans="1:7" ht="27.75" customHeight="1">
      <c r="A40" s="30" t="s">
        <v>385</v>
      </c>
      <c r="B40" s="31"/>
      <c r="C40" s="13"/>
      <c r="D40" s="13">
        <v>6.9600959999999992</v>
      </c>
      <c r="E40" s="13"/>
      <c r="F40" s="13">
        <f t="shared" si="5"/>
        <v>-6.9600959999999992</v>
      </c>
      <c r="G40" s="49">
        <f t="shared" si="4"/>
        <v>0</v>
      </c>
    </row>
    <row r="41" spans="1:7" ht="27.75" customHeight="1">
      <c r="A41" s="30" t="s">
        <v>386</v>
      </c>
      <c r="B41" s="31"/>
      <c r="C41" s="13"/>
      <c r="D41" s="13">
        <v>6.1099919999999992</v>
      </c>
      <c r="E41" s="13"/>
      <c r="F41" s="13">
        <f t="shared" si="5"/>
        <v>-6.1099919999999992</v>
      </c>
      <c r="G41" s="49">
        <f t="shared" si="4"/>
        <v>0</v>
      </c>
    </row>
    <row r="42" spans="1:7" ht="27.75" customHeight="1">
      <c r="A42" s="30" t="s">
        <v>387</v>
      </c>
      <c r="B42" s="31"/>
      <c r="C42" s="13"/>
      <c r="D42" s="13">
        <v>94.8</v>
      </c>
      <c r="E42" s="13"/>
      <c r="F42" s="13">
        <f t="shared" si="5"/>
        <v>-94.8</v>
      </c>
      <c r="G42" s="49">
        <f t="shared" si="4"/>
        <v>0</v>
      </c>
    </row>
    <row r="43" spans="1:7" ht="27.75" customHeight="1">
      <c r="A43" s="30" t="s">
        <v>388</v>
      </c>
      <c r="B43" s="31"/>
      <c r="C43" s="13"/>
      <c r="D43" s="13">
        <v>74.849999999999994</v>
      </c>
      <c r="E43" s="13"/>
      <c r="F43" s="13">
        <f t="shared" si="5"/>
        <v>-74.849999999999994</v>
      </c>
      <c r="G43" s="49">
        <f t="shared" si="4"/>
        <v>0</v>
      </c>
    </row>
    <row r="44" spans="1:7" ht="27.75" customHeight="1">
      <c r="A44" s="30" t="s">
        <v>389</v>
      </c>
      <c r="B44" s="31"/>
      <c r="C44" s="13"/>
      <c r="D44" s="13">
        <v>69.999995999999996</v>
      </c>
      <c r="E44" s="13"/>
      <c r="F44" s="13">
        <f t="shared" si="5"/>
        <v>-69.999995999999996</v>
      </c>
      <c r="G44" s="49">
        <f t="shared" si="4"/>
        <v>0</v>
      </c>
    </row>
    <row r="45" spans="1:7" ht="27.75" customHeight="1">
      <c r="A45" s="30" t="s">
        <v>390</v>
      </c>
      <c r="B45" s="31"/>
      <c r="C45" s="13"/>
      <c r="D45" s="13">
        <v>550.04775240000004</v>
      </c>
      <c r="E45" s="13">
        <v>1017.8</v>
      </c>
      <c r="F45" s="13">
        <f t="shared" si="5"/>
        <v>467.75224759999992</v>
      </c>
      <c r="G45" s="49">
        <f t="shared" si="4"/>
        <v>185.03847994270976</v>
      </c>
    </row>
    <row r="46" spans="1:7" ht="41.25" customHeight="1">
      <c r="A46" s="30" t="s">
        <v>391</v>
      </c>
      <c r="B46" s="31"/>
      <c r="C46" s="13"/>
      <c r="D46" s="13">
        <v>320.60000000000002</v>
      </c>
      <c r="E46" s="13">
        <v>320.60000000000002</v>
      </c>
      <c r="F46" s="13">
        <f t="shared" si="5"/>
        <v>0</v>
      </c>
      <c r="G46" s="49">
        <f t="shared" si="4"/>
        <v>100</v>
      </c>
    </row>
    <row r="47" spans="1:7" ht="42.75" customHeight="1">
      <c r="A47" s="30" t="s">
        <v>391</v>
      </c>
      <c r="B47" s="31"/>
      <c r="C47" s="13"/>
      <c r="D47" s="13">
        <v>173.95</v>
      </c>
      <c r="E47" s="13">
        <v>174</v>
      </c>
      <c r="F47" s="13">
        <f t="shared" si="5"/>
        <v>5.0000000000011369E-2</v>
      </c>
      <c r="G47" s="49">
        <f t="shared" si="4"/>
        <v>100.02874389192297</v>
      </c>
    </row>
    <row r="48" spans="1:7" ht="37.5" customHeight="1">
      <c r="A48" s="30" t="s">
        <v>391</v>
      </c>
      <c r="B48" s="31"/>
      <c r="C48" s="13"/>
      <c r="D48" s="13">
        <v>320.77500000000003</v>
      </c>
      <c r="E48" s="13">
        <v>320.7</v>
      </c>
      <c r="F48" s="13">
        <f t="shared" si="5"/>
        <v>-7.5000000000045475E-2</v>
      </c>
      <c r="G48" s="49">
        <f t="shared" si="4"/>
        <v>99.976619125555274</v>
      </c>
    </row>
    <row r="49" spans="1:7" ht="36.75" customHeight="1">
      <c r="A49" s="30" t="s">
        <v>392</v>
      </c>
      <c r="B49" s="31"/>
      <c r="C49" s="13"/>
      <c r="D49" s="13">
        <v>279.03679199999999</v>
      </c>
      <c r="E49" s="13">
        <v>279.3</v>
      </c>
      <c r="F49" s="13">
        <f t="shared" si="5"/>
        <v>0.26320800000002009</v>
      </c>
      <c r="G49" s="49">
        <f t="shared" si="4"/>
        <v>100.09432734590786</v>
      </c>
    </row>
    <row r="50" spans="1:7" ht="27.75" customHeight="1">
      <c r="A50" s="30" t="s">
        <v>393</v>
      </c>
      <c r="B50" s="31"/>
      <c r="C50" s="13"/>
      <c r="D50" s="13">
        <v>648.9</v>
      </c>
      <c r="E50" s="13">
        <v>648.9</v>
      </c>
      <c r="F50" s="13">
        <f t="shared" si="5"/>
        <v>0</v>
      </c>
      <c r="G50" s="49">
        <f t="shared" si="4"/>
        <v>100</v>
      </c>
    </row>
    <row r="51" spans="1:7" ht="152.25" customHeight="1">
      <c r="A51" s="30" t="s">
        <v>394</v>
      </c>
      <c r="B51" s="31"/>
      <c r="C51" s="13"/>
      <c r="D51" s="13">
        <v>11869.999995799999</v>
      </c>
      <c r="E51" s="13">
        <v>11870</v>
      </c>
      <c r="F51" s="13">
        <f t="shared" si="5"/>
        <v>4.200001058052294E-6</v>
      </c>
      <c r="G51" s="49">
        <f t="shared" si="4"/>
        <v>100.00000003538332</v>
      </c>
    </row>
    <row r="52" spans="1:7" ht="27.75" customHeight="1">
      <c r="A52" s="30" t="s">
        <v>395</v>
      </c>
      <c r="B52" s="31"/>
      <c r="C52" s="13"/>
      <c r="D52" s="13">
        <v>1858.2000170999997</v>
      </c>
      <c r="E52" s="13">
        <v>1735.2</v>
      </c>
      <c r="F52" s="13">
        <f t="shared" si="5"/>
        <v>-123.0000170999997</v>
      </c>
      <c r="G52" s="49">
        <f t="shared" si="4"/>
        <v>93.380690131950388</v>
      </c>
    </row>
    <row r="53" spans="1:7" ht="27.75" customHeight="1">
      <c r="A53" s="30" t="s">
        <v>396</v>
      </c>
      <c r="B53" s="31"/>
      <c r="C53" s="13"/>
      <c r="D53" s="13">
        <v>990.35998559999996</v>
      </c>
      <c r="E53" s="13">
        <v>925.5</v>
      </c>
      <c r="F53" s="13">
        <f t="shared" si="5"/>
        <v>-64.859985599999959</v>
      </c>
      <c r="G53" s="49">
        <f t="shared" si="4"/>
        <v>93.450867710420965</v>
      </c>
    </row>
    <row r="54" spans="1:7" ht="27.75" customHeight="1">
      <c r="A54" s="30" t="s">
        <v>397</v>
      </c>
      <c r="B54" s="31"/>
      <c r="C54" s="13"/>
      <c r="D54" s="13">
        <v>480.00003120000002</v>
      </c>
      <c r="E54" s="13">
        <v>448.6</v>
      </c>
      <c r="F54" s="13">
        <f t="shared" si="5"/>
        <v>-31.400031200000001</v>
      </c>
      <c r="G54" s="49">
        <f t="shared" si="4"/>
        <v>93.458327258542056</v>
      </c>
    </row>
    <row r="55" spans="1:7" ht="60" customHeight="1">
      <c r="A55" s="30" t="s">
        <v>398</v>
      </c>
      <c r="B55" s="31"/>
      <c r="C55" s="13"/>
      <c r="D55" s="13">
        <v>90.9159954</v>
      </c>
      <c r="E55" s="13">
        <v>90.8</v>
      </c>
      <c r="F55" s="13">
        <f t="shared" si="5"/>
        <v>-0.11599540000000275</v>
      </c>
      <c r="G55" s="49">
        <f t="shared" si="4"/>
        <v>99.872414750023182</v>
      </c>
    </row>
    <row r="56" spans="1:7" ht="41.25" customHeight="1">
      <c r="A56" s="30" t="s">
        <v>399</v>
      </c>
      <c r="B56" s="31"/>
      <c r="C56" s="13"/>
      <c r="D56" s="13">
        <v>16.102697500000001</v>
      </c>
      <c r="E56" s="13">
        <v>17</v>
      </c>
      <c r="F56" s="13">
        <f t="shared" si="5"/>
        <v>0.89730249999999856</v>
      </c>
      <c r="G56" s="49">
        <f t="shared" si="4"/>
        <v>105.57237382121845</v>
      </c>
    </row>
    <row r="57" spans="1:7" ht="42.75" customHeight="1">
      <c r="A57" s="30" t="s">
        <v>400</v>
      </c>
      <c r="B57" s="31"/>
      <c r="C57" s="13"/>
      <c r="D57" s="13">
        <v>133.7174613</v>
      </c>
      <c r="E57" s="13">
        <v>135.5</v>
      </c>
      <c r="F57" s="13">
        <f t="shared" si="5"/>
        <v>1.7825387000000035</v>
      </c>
      <c r="G57" s="49">
        <f t="shared" si="4"/>
        <v>101.33306352264707</v>
      </c>
    </row>
    <row r="58" spans="1:7" ht="41.25" customHeight="1">
      <c r="A58" s="30" t="s">
        <v>401</v>
      </c>
      <c r="B58" s="31"/>
      <c r="C58" s="13"/>
      <c r="D58" s="13">
        <v>430.50000149999994</v>
      </c>
      <c r="E58" s="13">
        <v>430.5</v>
      </c>
      <c r="F58" s="13">
        <f t="shared" si="5"/>
        <v>-1.4999999393694452E-6</v>
      </c>
      <c r="G58" s="49">
        <f t="shared" si="4"/>
        <v>99.999999651567961</v>
      </c>
    </row>
    <row r="59" spans="1:7" ht="40.5" customHeight="1">
      <c r="A59" s="30" t="s">
        <v>402</v>
      </c>
      <c r="B59" s="31"/>
      <c r="C59" s="13"/>
      <c r="D59" s="13">
        <v>439.99999199999996</v>
      </c>
      <c r="E59" s="13">
        <v>70</v>
      </c>
      <c r="F59" s="13">
        <f t="shared" si="5"/>
        <v>-369.99999199999996</v>
      </c>
      <c r="G59" s="49">
        <f t="shared" si="4"/>
        <v>15.909091198347113</v>
      </c>
    </row>
    <row r="60" spans="1:7" ht="44.25" customHeight="1">
      <c r="A60" s="30" t="s">
        <v>403</v>
      </c>
      <c r="B60" s="31"/>
      <c r="C60" s="13"/>
      <c r="D60" s="13">
        <v>1811.8800702000001</v>
      </c>
      <c r="E60" s="13">
        <v>1807.6</v>
      </c>
      <c r="F60" s="13">
        <f t="shared" si="5"/>
        <v>-4.280070200000182</v>
      </c>
      <c r="G60" s="49">
        <f t="shared" si="4"/>
        <v>99.763777400590996</v>
      </c>
    </row>
    <row r="61" spans="1:7" ht="27.75" customHeight="1">
      <c r="A61" s="30" t="s">
        <v>404</v>
      </c>
      <c r="B61" s="31"/>
      <c r="C61" s="13"/>
      <c r="D61" s="13">
        <v>446.3199836</v>
      </c>
      <c r="E61" s="13">
        <v>445.2</v>
      </c>
      <c r="F61" s="13">
        <f t="shared" si="5"/>
        <v>-1.1199836000000118</v>
      </c>
      <c r="G61" s="49">
        <f t="shared" si="4"/>
        <v>99.749062636414749</v>
      </c>
    </row>
    <row r="62" spans="1:7" ht="45" customHeight="1">
      <c r="A62" s="30" t="s">
        <v>405</v>
      </c>
      <c r="B62" s="31"/>
      <c r="C62" s="13"/>
      <c r="D62" s="13">
        <v>472.08001960000007</v>
      </c>
      <c r="E62" s="13">
        <v>471.2</v>
      </c>
      <c r="F62" s="13">
        <f t="shared" si="5"/>
        <v>-0.88001960000008239</v>
      </c>
      <c r="G62" s="49">
        <f t="shared" si="4"/>
        <v>99.813586772694649</v>
      </c>
    </row>
    <row r="63" spans="1:7" ht="27.75" customHeight="1">
      <c r="A63" s="30" t="s">
        <v>406</v>
      </c>
      <c r="B63" s="31"/>
      <c r="C63" s="13"/>
      <c r="D63" s="13">
        <v>24.475403999999997</v>
      </c>
      <c r="E63" s="13"/>
      <c r="F63" s="13">
        <f t="shared" si="5"/>
        <v>-24.475403999999997</v>
      </c>
      <c r="G63" s="49">
        <f t="shared" si="4"/>
        <v>0</v>
      </c>
    </row>
    <row r="64" spans="1:7" ht="42.75" customHeight="1">
      <c r="A64" s="30" t="s">
        <v>407</v>
      </c>
      <c r="B64" s="31"/>
      <c r="C64" s="13"/>
      <c r="D64" s="13">
        <v>26.701404</v>
      </c>
      <c r="E64" s="13">
        <v>26.3</v>
      </c>
      <c r="F64" s="13">
        <f t="shared" si="5"/>
        <v>-0.40140399999999943</v>
      </c>
      <c r="G64" s="49">
        <f t="shared" si="4"/>
        <v>98.496693282495556</v>
      </c>
    </row>
    <row r="65" spans="1:7" ht="36.75" customHeight="1">
      <c r="A65" s="30" t="s">
        <v>408</v>
      </c>
      <c r="B65" s="31"/>
      <c r="C65" s="13"/>
      <c r="D65" s="13">
        <v>172.51499999999999</v>
      </c>
      <c r="E65" s="13"/>
      <c r="F65" s="13">
        <f t="shared" si="5"/>
        <v>-172.51499999999999</v>
      </c>
      <c r="G65" s="49">
        <f t="shared" si="4"/>
        <v>0</v>
      </c>
    </row>
    <row r="66" spans="1:7" ht="27.75" customHeight="1">
      <c r="A66" s="30" t="s">
        <v>409</v>
      </c>
      <c r="B66" s="31"/>
      <c r="C66" s="13"/>
      <c r="D66" s="13">
        <v>16.843404</v>
      </c>
      <c r="E66" s="13">
        <v>18.5</v>
      </c>
      <c r="F66" s="13">
        <f t="shared" si="5"/>
        <v>1.6565960000000004</v>
      </c>
      <c r="G66" s="49">
        <f t="shared" si="4"/>
        <v>109.83528032694578</v>
      </c>
    </row>
    <row r="67" spans="1:7" ht="35.25" customHeight="1">
      <c r="A67" s="30" t="s">
        <v>410</v>
      </c>
      <c r="B67" s="31"/>
      <c r="C67" s="13"/>
      <c r="D67" s="13">
        <v>81.725999999999999</v>
      </c>
      <c r="E67" s="13">
        <v>73.099999999999994</v>
      </c>
      <c r="F67" s="13">
        <f t="shared" si="5"/>
        <v>-8.6260000000000048</v>
      </c>
      <c r="G67" s="49">
        <f t="shared" si="4"/>
        <v>89.44521939162567</v>
      </c>
    </row>
    <row r="68" spans="1:7" ht="27.75" customHeight="1">
      <c r="A68" s="30" t="s">
        <v>411</v>
      </c>
      <c r="B68" s="31"/>
      <c r="C68" s="13"/>
      <c r="D68" s="13">
        <v>43.820399999999999</v>
      </c>
      <c r="E68" s="13">
        <v>54.2</v>
      </c>
      <c r="F68" s="13">
        <f t="shared" si="5"/>
        <v>10.379600000000003</v>
      </c>
      <c r="G68" s="49">
        <f t="shared" si="4"/>
        <v>123.68668474044054</v>
      </c>
    </row>
    <row r="69" spans="1:7" ht="27.75" customHeight="1">
      <c r="A69" s="30" t="s">
        <v>412</v>
      </c>
      <c r="B69" s="31"/>
      <c r="C69" s="13"/>
      <c r="D69" s="13">
        <v>26.796803999999998</v>
      </c>
      <c r="E69" s="13">
        <v>28.2</v>
      </c>
      <c r="F69" s="13">
        <f t="shared" ref="F69:F130" si="6">E69-D69</f>
        <v>1.4031960000000012</v>
      </c>
      <c r="G69" s="49">
        <f t="shared" si="4"/>
        <v>105.23643043401742</v>
      </c>
    </row>
    <row r="70" spans="1:7" ht="27.75" customHeight="1">
      <c r="A70" s="30" t="s">
        <v>413</v>
      </c>
      <c r="B70" s="31"/>
      <c r="C70" s="13"/>
      <c r="D70" s="13">
        <v>17.935200000000002</v>
      </c>
      <c r="E70" s="13">
        <v>39.6</v>
      </c>
      <c r="F70" s="13">
        <f t="shared" si="6"/>
        <v>21.6648</v>
      </c>
      <c r="G70" s="49">
        <f t="shared" ref="G70:G130" si="7">(E70/D70)*100</f>
        <v>220.79486150140502</v>
      </c>
    </row>
    <row r="71" spans="1:7" ht="27.75" customHeight="1">
      <c r="A71" s="30" t="s">
        <v>414</v>
      </c>
      <c r="B71" s="31"/>
      <c r="C71" s="13"/>
      <c r="D71" s="13">
        <v>13.843596</v>
      </c>
      <c r="E71" s="13">
        <v>32</v>
      </c>
      <c r="F71" s="13">
        <f t="shared" si="6"/>
        <v>18.156404000000002</v>
      </c>
      <c r="G71" s="49">
        <f t="shared" si="7"/>
        <v>231.15381292548554</v>
      </c>
    </row>
    <row r="72" spans="1:7" ht="27.75" customHeight="1">
      <c r="A72" s="30" t="s">
        <v>413</v>
      </c>
      <c r="B72" s="31"/>
      <c r="C72" s="13"/>
      <c r="D72" s="13">
        <v>17.935200000000002</v>
      </c>
      <c r="E72" s="13"/>
      <c r="F72" s="13">
        <f t="shared" si="6"/>
        <v>-17.935200000000002</v>
      </c>
      <c r="G72" s="49">
        <f t="shared" si="7"/>
        <v>0</v>
      </c>
    </row>
    <row r="73" spans="1:7" ht="27.75" customHeight="1">
      <c r="A73" s="30" t="s">
        <v>415</v>
      </c>
      <c r="B73" s="31"/>
      <c r="C73" s="13"/>
      <c r="D73" s="13">
        <v>28.323203999999997</v>
      </c>
      <c r="E73" s="13">
        <v>43.5</v>
      </c>
      <c r="F73" s="13">
        <f t="shared" si="6"/>
        <v>15.176796000000003</v>
      </c>
      <c r="G73" s="49">
        <f t="shared" si="7"/>
        <v>153.58431906220781</v>
      </c>
    </row>
    <row r="74" spans="1:7" ht="27.75" customHeight="1">
      <c r="A74" s="30" t="s">
        <v>416</v>
      </c>
      <c r="B74" s="31"/>
      <c r="C74" s="13"/>
      <c r="D74" s="13">
        <v>27.061799999999998</v>
      </c>
      <c r="E74" s="13">
        <v>1250</v>
      </c>
      <c r="F74" s="13">
        <f t="shared" si="6"/>
        <v>1222.9382000000001</v>
      </c>
      <c r="G74" s="49">
        <f t="shared" si="7"/>
        <v>4619.0571211079823</v>
      </c>
    </row>
    <row r="75" spans="1:7" ht="37.5" customHeight="1">
      <c r="A75" s="30" t="s">
        <v>417</v>
      </c>
      <c r="B75" s="31"/>
      <c r="C75" s="13"/>
      <c r="D75" s="13">
        <v>42.675599999999996</v>
      </c>
      <c r="E75" s="13">
        <v>135.69999999999999</v>
      </c>
      <c r="F75" s="13">
        <f t="shared" si="6"/>
        <v>93.024399999999986</v>
      </c>
      <c r="G75" s="49">
        <f t="shared" si="7"/>
        <v>317.98029787513241</v>
      </c>
    </row>
    <row r="76" spans="1:7" ht="27.75" customHeight="1">
      <c r="A76" s="30" t="s">
        <v>416</v>
      </c>
      <c r="B76" s="31"/>
      <c r="C76" s="13"/>
      <c r="D76" s="13">
        <v>54.123599999999996</v>
      </c>
      <c r="E76" s="13"/>
      <c r="F76" s="13">
        <f t="shared" si="6"/>
        <v>-54.123599999999996</v>
      </c>
      <c r="G76" s="49">
        <f t="shared" si="7"/>
        <v>0</v>
      </c>
    </row>
    <row r="77" spans="1:7" ht="40.5" customHeight="1">
      <c r="A77" s="30" t="s">
        <v>418</v>
      </c>
      <c r="B77" s="31"/>
      <c r="C77" s="13"/>
      <c r="D77" s="13">
        <v>64.946196</v>
      </c>
      <c r="E77" s="13">
        <v>48.8</v>
      </c>
      <c r="F77" s="13">
        <f t="shared" si="6"/>
        <v>-16.146196000000003</v>
      </c>
      <c r="G77" s="49">
        <f t="shared" si="7"/>
        <v>75.139119772311219</v>
      </c>
    </row>
    <row r="78" spans="1:7" ht="27.75" customHeight="1">
      <c r="A78" s="30" t="s">
        <v>406</v>
      </c>
      <c r="B78" s="31"/>
      <c r="C78" s="13"/>
      <c r="D78" s="13">
        <v>24.475403999999997</v>
      </c>
      <c r="E78" s="13"/>
      <c r="F78" s="13">
        <f t="shared" si="6"/>
        <v>-24.475403999999997</v>
      </c>
      <c r="G78" s="49">
        <f t="shared" si="7"/>
        <v>0</v>
      </c>
    </row>
    <row r="79" spans="1:7" ht="27.75" customHeight="1">
      <c r="A79" s="30" t="s">
        <v>419</v>
      </c>
      <c r="B79" s="31"/>
      <c r="C79" s="13"/>
      <c r="D79" s="13">
        <v>22.694603999999995</v>
      </c>
      <c r="E79" s="13">
        <v>77.900000000000006</v>
      </c>
      <c r="F79" s="13">
        <f t="shared" si="6"/>
        <v>55.205396000000007</v>
      </c>
      <c r="G79" s="49">
        <f t="shared" si="7"/>
        <v>343.25340067621369</v>
      </c>
    </row>
    <row r="80" spans="1:7" ht="27.75" customHeight="1">
      <c r="A80" s="30" t="s">
        <v>414</v>
      </c>
      <c r="B80" s="31"/>
      <c r="C80" s="13"/>
      <c r="D80" s="13">
        <v>13.843596</v>
      </c>
      <c r="E80" s="13"/>
      <c r="F80" s="13">
        <f t="shared" si="6"/>
        <v>-13.843596</v>
      </c>
      <c r="G80" s="49">
        <f t="shared" si="7"/>
        <v>0</v>
      </c>
    </row>
    <row r="81" spans="1:7" ht="41.25" customHeight="1">
      <c r="A81" s="30" t="s">
        <v>420</v>
      </c>
      <c r="B81" s="31"/>
      <c r="C81" s="13"/>
      <c r="D81" s="13">
        <v>206.3184</v>
      </c>
      <c r="E81" s="13">
        <v>285.39999999999998</v>
      </c>
      <c r="F81" s="13">
        <f t="shared" si="6"/>
        <v>79.08159999999998</v>
      </c>
      <c r="G81" s="49">
        <f t="shared" si="7"/>
        <v>138.32988235659059</v>
      </c>
    </row>
    <row r="82" spans="1:7" ht="27.75" customHeight="1">
      <c r="A82" s="30" t="s">
        <v>421</v>
      </c>
      <c r="B82" s="31"/>
      <c r="C82" s="13"/>
      <c r="D82" s="13">
        <v>20.956199999999999</v>
      </c>
      <c r="E82" s="13">
        <v>34.4</v>
      </c>
      <c r="F82" s="13">
        <f t="shared" si="6"/>
        <v>13.4438</v>
      </c>
      <c r="G82" s="49">
        <f t="shared" si="7"/>
        <v>164.15189776772507</v>
      </c>
    </row>
    <row r="83" spans="1:7" ht="27.75" customHeight="1">
      <c r="A83" s="30" t="s">
        <v>419</v>
      </c>
      <c r="B83" s="31"/>
      <c r="C83" s="13"/>
      <c r="D83" s="13">
        <v>22.694603999999995</v>
      </c>
      <c r="E83" s="13"/>
      <c r="F83" s="13">
        <f t="shared" si="6"/>
        <v>-22.694603999999995</v>
      </c>
      <c r="G83" s="49">
        <f t="shared" si="7"/>
        <v>0</v>
      </c>
    </row>
    <row r="84" spans="1:7" ht="27.75" customHeight="1">
      <c r="A84" s="30" t="s">
        <v>416</v>
      </c>
      <c r="B84" s="31"/>
      <c r="C84" s="13"/>
      <c r="D84" s="13">
        <v>54.123599999999996</v>
      </c>
      <c r="E84" s="13"/>
      <c r="F84" s="13">
        <f t="shared" si="6"/>
        <v>-54.123599999999996</v>
      </c>
      <c r="G84" s="49">
        <f t="shared" si="7"/>
        <v>0</v>
      </c>
    </row>
    <row r="85" spans="1:7" ht="27.75" customHeight="1">
      <c r="A85" s="30" t="s">
        <v>416</v>
      </c>
      <c r="B85" s="31"/>
      <c r="C85" s="13"/>
      <c r="D85" s="13">
        <v>27.061799999999998</v>
      </c>
      <c r="E85" s="13"/>
      <c r="F85" s="13">
        <f t="shared" si="6"/>
        <v>-27.061799999999998</v>
      </c>
      <c r="G85" s="49">
        <f t="shared" si="7"/>
        <v>0</v>
      </c>
    </row>
    <row r="86" spans="1:7" ht="45" customHeight="1">
      <c r="A86" s="30" t="s">
        <v>417</v>
      </c>
      <c r="B86" s="31"/>
      <c r="C86" s="13"/>
      <c r="D86" s="13">
        <v>42.675599999999996</v>
      </c>
      <c r="E86" s="13"/>
      <c r="F86" s="13">
        <f t="shared" si="6"/>
        <v>-42.675599999999996</v>
      </c>
      <c r="G86" s="49">
        <f t="shared" si="7"/>
        <v>0</v>
      </c>
    </row>
    <row r="87" spans="1:7" ht="39" customHeight="1">
      <c r="A87" s="30" t="s">
        <v>422</v>
      </c>
      <c r="B87" s="31"/>
      <c r="C87" s="13"/>
      <c r="D87" s="13">
        <v>121.2</v>
      </c>
      <c r="E87" s="13">
        <v>72</v>
      </c>
      <c r="F87" s="13">
        <f t="shared" si="6"/>
        <v>-49.2</v>
      </c>
      <c r="G87" s="49">
        <f t="shared" si="7"/>
        <v>59.405940594059402</v>
      </c>
    </row>
    <row r="88" spans="1:7" ht="37.5" customHeight="1">
      <c r="A88" s="30" t="s">
        <v>423</v>
      </c>
      <c r="B88" s="31"/>
      <c r="C88" s="13"/>
      <c r="D88" s="13">
        <v>17.309795999999999</v>
      </c>
      <c r="E88" s="13">
        <v>77.2</v>
      </c>
      <c r="F88" s="13">
        <f t="shared" si="6"/>
        <v>59.890204000000004</v>
      </c>
      <c r="G88" s="49">
        <f t="shared" si="7"/>
        <v>445.99023581791488</v>
      </c>
    </row>
    <row r="89" spans="1:7" ht="39.75" customHeight="1">
      <c r="A89" s="30" t="s">
        <v>424</v>
      </c>
      <c r="B89" s="31"/>
      <c r="C89" s="13"/>
      <c r="D89" s="13">
        <v>163.6</v>
      </c>
      <c r="E89" s="13">
        <v>151.1</v>
      </c>
      <c r="F89" s="13">
        <f t="shared" si="6"/>
        <v>-12.5</v>
      </c>
      <c r="G89" s="49">
        <f t="shared" si="7"/>
        <v>92.359413202933979</v>
      </c>
    </row>
    <row r="90" spans="1:7" ht="27.75" customHeight="1">
      <c r="A90" s="30" t="s">
        <v>425</v>
      </c>
      <c r="B90" s="31"/>
      <c r="C90" s="13"/>
      <c r="D90" s="13">
        <v>31.757603999999997</v>
      </c>
      <c r="E90" s="13">
        <v>32.700000000000003</v>
      </c>
      <c r="F90" s="13">
        <f t="shared" si="6"/>
        <v>0.94239600000000578</v>
      </c>
      <c r="G90" s="49">
        <f t="shared" si="7"/>
        <v>102.96746568160498</v>
      </c>
    </row>
    <row r="91" spans="1:7" ht="27.75" customHeight="1">
      <c r="A91" s="30" t="s">
        <v>426</v>
      </c>
      <c r="B91" s="31"/>
      <c r="C91" s="13"/>
      <c r="D91" s="13">
        <v>10.483404</v>
      </c>
      <c r="E91" s="13">
        <v>17.2</v>
      </c>
      <c r="F91" s="13">
        <f t="shared" si="6"/>
        <v>6.7165959999999991</v>
      </c>
      <c r="G91" s="49">
        <f t="shared" si="7"/>
        <v>164.06884634036805</v>
      </c>
    </row>
    <row r="92" spans="1:7" ht="42" customHeight="1">
      <c r="A92" s="30" t="s">
        <v>423</v>
      </c>
      <c r="B92" s="31"/>
      <c r="C92" s="13"/>
      <c r="D92" s="13">
        <v>34.6</v>
      </c>
      <c r="E92" s="13"/>
      <c r="F92" s="13">
        <f t="shared" si="6"/>
        <v>-34.6</v>
      </c>
      <c r="G92" s="49">
        <f t="shared" si="7"/>
        <v>0</v>
      </c>
    </row>
    <row r="93" spans="1:7" ht="42.75" customHeight="1">
      <c r="A93" s="30" t="s">
        <v>427</v>
      </c>
      <c r="B93" s="31"/>
      <c r="C93" s="13"/>
      <c r="D93" s="13">
        <v>31.768199999999997</v>
      </c>
      <c r="E93" s="13">
        <v>42.2</v>
      </c>
      <c r="F93" s="13">
        <f t="shared" si="6"/>
        <v>10.431800000000006</v>
      </c>
      <c r="G93" s="49">
        <f t="shared" si="7"/>
        <v>132.83723975547878</v>
      </c>
    </row>
    <row r="94" spans="1:7" ht="42.75" customHeight="1">
      <c r="A94" s="30" t="s">
        <v>428</v>
      </c>
      <c r="B94" s="31"/>
      <c r="C94" s="13"/>
      <c r="D94" s="13">
        <v>17.638403999999998</v>
      </c>
      <c r="E94" s="13">
        <v>32.1</v>
      </c>
      <c r="F94" s="13">
        <f t="shared" si="6"/>
        <v>14.461596000000004</v>
      </c>
      <c r="G94" s="49">
        <f t="shared" si="7"/>
        <v>181.9892548101291</v>
      </c>
    </row>
    <row r="95" spans="1:7" ht="27.75" customHeight="1">
      <c r="A95" s="30" t="s">
        <v>406</v>
      </c>
      <c r="B95" s="31"/>
      <c r="C95" s="13"/>
      <c r="D95" s="13">
        <v>73.426211999999978</v>
      </c>
      <c r="E95" s="13"/>
      <c r="F95" s="13">
        <f t="shared" si="6"/>
        <v>-73.426211999999978</v>
      </c>
      <c r="G95" s="49">
        <f t="shared" si="7"/>
        <v>0</v>
      </c>
    </row>
    <row r="96" spans="1:7" ht="27.75" customHeight="1">
      <c r="A96" s="30" t="s">
        <v>414</v>
      </c>
      <c r="B96" s="31"/>
      <c r="C96" s="13"/>
      <c r="D96" s="13">
        <v>83.061575999999988</v>
      </c>
      <c r="E96" s="13"/>
      <c r="F96" s="13">
        <f t="shared" si="6"/>
        <v>-83.061575999999988</v>
      </c>
      <c r="G96" s="49">
        <f t="shared" si="7"/>
        <v>0</v>
      </c>
    </row>
    <row r="97" spans="1:7" ht="26.25" customHeight="1">
      <c r="A97" s="30" t="s">
        <v>416</v>
      </c>
      <c r="B97" s="31"/>
      <c r="C97" s="13"/>
      <c r="D97" s="13">
        <v>81.185399999999987</v>
      </c>
      <c r="E97" s="13"/>
      <c r="F97" s="13">
        <f t="shared" si="6"/>
        <v>-81.185399999999987</v>
      </c>
      <c r="G97" s="49">
        <f t="shared" si="7"/>
        <v>0</v>
      </c>
    </row>
    <row r="98" spans="1:7" ht="44.25" customHeight="1">
      <c r="A98" s="30" t="s">
        <v>429</v>
      </c>
      <c r="B98" s="31"/>
      <c r="C98" s="13"/>
      <c r="D98" s="13">
        <v>201.45301200000003</v>
      </c>
      <c r="E98" s="13">
        <v>139.69999999999999</v>
      </c>
      <c r="F98" s="13">
        <f t="shared" si="6"/>
        <v>-61.753012000000041</v>
      </c>
      <c r="G98" s="49">
        <f t="shared" si="7"/>
        <v>69.346195727269617</v>
      </c>
    </row>
    <row r="99" spans="1:7" ht="27.75" customHeight="1">
      <c r="A99" s="30" t="s">
        <v>406</v>
      </c>
      <c r="B99" s="31"/>
      <c r="C99" s="13"/>
      <c r="D99" s="13">
        <v>48.950807999999995</v>
      </c>
      <c r="E99" s="13"/>
      <c r="F99" s="13">
        <f t="shared" si="6"/>
        <v>-48.950807999999995</v>
      </c>
      <c r="G99" s="49">
        <f t="shared" si="7"/>
        <v>0</v>
      </c>
    </row>
    <row r="100" spans="1:7" ht="27.75" customHeight="1">
      <c r="A100" s="30" t="s">
        <v>416</v>
      </c>
      <c r="B100" s="31"/>
      <c r="C100" s="13"/>
      <c r="D100" s="13">
        <v>270.60000000000002</v>
      </c>
      <c r="E100" s="13"/>
      <c r="F100" s="13">
        <f t="shared" si="6"/>
        <v>-270.60000000000002</v>
      </c>
      <c r="G100" s="49">
        <f t="shared" si="7"/>
        <v>0</v>
      </c>
    </row>
    <row r="101" spans="1:7" ht="37.5" customHeight="1">
      <c r="A101" s="30" t="s">
        <v>417</v>
      </c>
      <c r="B101" s="31"/>
      <c r="C101" s="13"/>
      <c r="D101" s="13">
        <v>42.7</v>
      </c>
      <c r="E101" s="13"/>
      <c r="F101" s="13">
        <f t="shared" si="6"/>
        <v>-42.7</v>
      </c>
      <c r="G101" s="49">
        <f t="shared" si="7"/>
        <v>0</v>
      </c>
    </row>
    <row r="102" spans="1:7" ht="98.25" customHeight="1">
      <c r="A102" s="30" t="s">
        <v>430</v>
      </c>
      <c r="B102" s="31"/>
      <c r="C102" s="13"/>
      <c r="D102" s="13">
        <v>1284</v>
      </c>
      <c r="E102" s="13">
        <v>468</v>
      </c>
      <c r="F102" s="13">
        <f t="shared" si="6"/>
        <v>-816</v>
      </c>
      <c r="G102" s="49">
        <f t="shared" si="7"/>
        <v>36.44859813084112</v>
      </c>
    </row>
    <row r="103" spans="1:7" ht="40.5" customHeight="1">
      <c r="A103" s="30" t="s">
        <v>431</v>
      </c>
      <c r="B103" s="31"/>
      <c r="C103" s="13"/>
      <c r="D103" s="13">
        <v>68.835671999999988</v>
      </c>
      <c r="E103" s="13"/>
      <c r="F103" s="13">
        <f t="shared" si="6"/>
        <v>-68.835671999999988</v>
      </c>
      <c r="G103" s="49">
        <f t="shared" si="7"/>
        <v>0</v>
      </c>
    </row>
    <row r="104" spans="1:7" ht="40.5" customHeight="1">
      <c r="A104" s="30" t="s">
        <v>432</v>
      </c>
      <c r="B104" s="31"/>
      <c r="C104" s="13"/>
      <c r="D104" s="13">
        <v>188</v>
      </c>
      <c r="E104" s="13"/>
      <c r="F104" s="13">
        <f t="shared" si="6"/>
        <v>-188</v>
      </c>
      <c r="G104" s="49">
        <f t="shared" si="7"/>
        <v>0</v>
      </c>
    </row>
    <row r="105" spans="1:7" ht="39" customHeight="1">
      <c r="A105" s="30" t="s">
        <v>433</v>
      </c>
      <c r="B105" s="31"/>
      <c r="C105" s="13"/>
      <c r="D105" s="13">
        <v>207.9</v>
      </c>
      <c r="E105" s="13">
        <v>150</v>
      </c>
      <c r="F105" s="13">
        <f t="shared" si="6"/>
        <v>-57.900000000000006</v>
      </c>
      <c r="G105" s="49">
        <f t="shared" si="7"/>
        <v>72.150072150072148</v>
      </c>
    </row>
    <row r="106" spans="1:7" ht="45" customHeight="1">
      <c r="A106" s="30" t="s">
        <v>434</v>
      </c>
      <c r="B106" s="31"/>
      <c r="C106" s="13"/>
      <c r="D106" s="13">
        <v>111.1</v>
      </c>
      <c r="E106" s="13">
        <v>111.2</v>
      </c>
      <c r="F106" s="13">
        <f t="shared" si="6"/>
        <v>0.10000000000000853</v>
      </c>
      <c r="G106" s="49">
        <f t="shared" si="7"/>
        <v>100.09000900090011</v>
      </c>
    </row>
    <row r="107" spans="1:7" ht="63" customHeight="1">
      <c r="A107" s="30" t="s">
        <v>435</v>
      </c>
      <c r="B107" s="31"/>
      <c r="C107" s="13"/>
      <c r="D107" s="13">
        <v>232.8</v>
      </c>
      <c r="E107" s="13">
        <v>232.5</v>
      </c>
      <c r="F107" s="13">
        <f t="shared" si="6"/>
        <v>-0.30000000000001137</v>
      </c>
      <c r="G107" s="49">
        <f t="shared" si="7"/>
        <v>99.871134020618555</v>
      </c>
    </row>
    <row r="108" spans="1:7" ht="80.25" customHeight="1">
      <c r="A108" s="30" t="s">
        <v>436</v>
      </c>
      <c r="B108" s="31"/>
      <c r="C108" s="13"/>
      <c r="D108" s="13">
        <v>2184.9</v>
      </c>
      <c r="E108" s="13">
        <v>2492.9</v>
      </c>
      <c r="F108" s="13">
        <f t="shared" si="6"/>
        <v>308</v>
      </c>
      <c r="G108" s="49">
        <f t="shared" si="7"/>
        <v>114.09675500022884</v>
      </c>
    </row>
    <row r="109" spans="1:7" ht="65.25" customHeight="1">
      <c r="A109" s="30" t="s">
        <v>465</v>
      </c>
      <c r="B109" s="31"/>
      <c r="C109" s="13"/>
      <c r="D109" s="13">
        <v>2010.3</v>
      </c>
      <c r="E109" s="13">
        <v>999.4</v>
      </c>
      <c r="F109" s="13">
        <f t="shared" si="6"/>
        <v>-1010.9</v>
      </c>
      <c r="G109" s="49">
        <f t="shared" si="7"/>
        <v>49.713973038849922</v>
      </c>
    </row>
    <row r="110" spans="1:7" ht="99.75" customHeight="1">
      <c r="A110" s="30" t="s">
        <v>438</v>
      </c>
      <c r="B110" s="31"/>
      <c r="C110" s="13"/>
      <c r="D110" s="13">
        <v>482.1</v>
      </c>
      <c r="E110" s="13">
        <v>479.4</v>
      </c>
      <c r="F110" s="13">
        <f t="shared" si="6"/>
        <v>-2.7000000000000455</v>
      </c>
      <c r="G110" s="49">
        <f t="shared" si="7"/>
        <v>99.439950217797119</v>
      </c>
    </row>
    <row r="111" spans="1:7" ht="27.75" customHeight="1">
      <c r="A111" s="30" t="s">
        <v>439</v>
      </c>
      <c r="B111" s="31"/>
      <c r="C111" s="13"/>
      <c r="D111" s="13">
        <v>246.8</v>
      </c>
      <c r="E111" s="13">
        <v>242.8</v>
      </c>
      <c r="F111" s="13">
        <f t="shared" si="6"/>
        <v>-4</v>
      </c>
      <c r="G111" s="49">
        <f t="shared" si="7"/>
        <v>98.379254457050251</v>
      </c>
    </row>
    <row r="112" spans="1:7" ht="27.75" customHeight="1">
      <c r="A112" s="30" t="s">
        <v>440</v>
      </c>
      <c r="B112" s="31"/>
      <c r="C112" s="13"/>
      <c r="D112" s="13">
        <v>397.2</v>
      </c>
      <c r="E112" s="13"/>
      <c r="F112" s="13">
        <f t="shared" si="6"/>
        <v>-397.2</v>
      </c>
      <c r="G112" s="49">
        <f t="shared" si="7"/>
        <v>0</v>
      </c>
    </row>
    <row r="113" spans="1:7" ht="27.75" customHeight="1">
      <c r="A113" s="30" t="s">
        <v>441</v>
      </c>
      <c r="B113" s="31"/>
      <c r="C113" s="13"/>
      <c r="D113" s="13">
        <v>385.1</v>
      </c>
      <c r="E113" s="13"/>
      <c r="F113" s="13">
        <f t="shared" si="6"/>
        <v>-385.1</v>
      </c>
      <c r="G113" s="49">
        <f t="shared" si="7"/>
        <v>0</v>
      </c>
    </row>
    <row r="114" spans="1:7" ht="75.75" customHeight="1">
      <c r="A114" s="30" t="s">
        <v>442</v>
      </c>
      <c r="B114" s="31"/>
      <c r="C114" s="13"/>
      <c r="D114" s="13">
        <v>723.6</v>
      </c>
      <c r="E114" s="13">
        <v>719.4</v>
      </c>
      <c r="F114" s="13">
        <f t="shared" si="6"/>
        <v>-4.2000000000000455</v>
      </c>
      <c r="G114" s="49">
        <f t="shared" si="7"/>
        <v>99.419568822553899</v>
      </c>
    </row>
    <row r="115" spans="1:7" ht="27.75" customHeight="1">
      <c r="A115" s="30" t="s">
        <v>443</v>
      </c>
      <c r="B115" s="31"/>
      <c r="C115" s="13"/>
      <c r="D115" s="13">
        <v>151.80000000000001</v>
      </c>
      <c r="E115" s="13"/>
      <c r="F115" s="13">
        <f t="shared" si="6"/>
        <v>-151.80000000000001</v>
      </c>
      <c r="G115" s="49">
        <f t="shared" si="7"/>
        <v>0</v>
      </c>
    </row>
    <row r="116" spans="1:7" ht="27.75" customHeight="1">
      <c r="A116" s="30" t="s">
        <v>444</v>
      </c>
      <c r="B116" s="31"/>
      <c r="C116" s="13"/>
      <c r="D116" s="13">
        <v>39</v>
      </c>
      <c r="E116" s="13"/>
      <c r="F116" s="13">
        <f t="shared" si="6"/>
        <v>-39</v>
      </c>
      <c r="G116" s="49">
        <f t="shared" si="7"/>
        <v>0</v>
      </c>
    </row>
    <row r="117" spans="1:7" ht="42.75" customHeight="1">
      <c r="A117" s="30" t="s">
        <v>445</v>
      </c>
      <c r="B117" s="31"/>
      <c r="C117" s="13"/>
      <c r="D117" s="13">
        <v>81.099999999999994</v>
      </c>
      <c r="E117" s="13"/>
      <c r="F117" s="13">
        <f t="shared" si="6"/>
        <v>-81.099999999999994</v>
      </c>
      <c r="G117" s="49">
        <f t="shared" si="7"/>
        <v>0</v>
      </c>
    </row>
    <row r="118" spans="1:7" ht="27.75" customHeight="1">
      <c r="A118" s="30" t="s">
        <v>446</v>
      </c>
      <c r="B118" s="31"/>
      <c r="C118" s="13"/>
      <c r="D118" s="13"/>
      <c r="E118" s="13">
        <v>439.5</v>
      </c>
      <c r="F118" s="13">
        <f t="shared" si="6"/>
        <v>439.5</v>
      </c>
      <c r="G118" s="305" t="e">
        <f t="shared" si="7"/>
        <v>#DIV/0!</v>
      </c>
    </row>
    <row r="119" spans="1:7" ht="36.75" customHeight="1">
      <c r="A119" s="30" t="s">
        <v>447</v>
      </c>
      <c r="B119" s="31"/>
      <c r="C119" s="13"/>
      <c r="D119" s="13"/>
      <c r="E119" s="13">
        <v>563.79999999999995</v>
      </c>
      <c r="F119" s="13">
        <f t="shared" si="6"/>
        <v>563.79999999999995</v>
      </c>
      <c r="G119" s="305" t="e">
        <f t="shared" si="7"/>
        <v>#DIV/0!</v>
      </c>
    </row>
    <row r="120" spans="1:7" ht="27.75" customHeight="1">
      <c r="A120" s="30" t="s">
        <v>448</v>
      </c>
      <c r="B120" s="31"/>
      <c r="C120" s="13"/>
      <c r="D120" s="13"/>
      <c r="E120" s="13">
        <v>152.9</v>
      </c>
      <c r="F120" s="13">
        <f t="shared" si="6"/>
        <v>152.9</v>
      </c>
      <c r="G120" s="305" t="e">
        <f t="shared" si="7"/>
        <v>#DIV/0!</v>
      </c>
    </row>
    <row r="121" spans="1:7" ht="27.75" customHeight="1">
      <c r="A121" s="30" t="s">
        <v>449</v>
      </c>
      <c r="B121" s="31"/>
      <c r="C121" s="13"/>
      <c r="D121" s="13"/>
      <c r="E121" s="13">
        <v>115.5</v>
      </c>
      <c r="F121" s="13">
        <f t="shared" si="6"/>
        <v>115.5</v>
      </c>
      <c r="G121" s="305" t="e">
        <f t="shared" si="7"/>
        <v>#DIV/0!</v>
      </c>
    </row>
    <row r="122" spans="1:7" ht="27.75" customHeight="1">
      <c r="A122" s="30" t="s">
        <v>450</v>
      </c>
      <c r="B122" s="31"/>
      <c r="C122" s="13"/>
      <c r="D122" s="13"/>
      <c r="E122" s="13">
        <v>311.60000000000002</v>
      </c>
      <c r="F122" s="13">
        <f t="shared" si="6"/>
        <v>311.60000000000002</v>
      </c>
      <c r="G122" s="305" t="e">
        <f t="shared" si="7"/>
        <v>#DIV/0!</v>
      </c>
    </row>
    <row r="123" spans="1:7" ht="27.75" customHeight="1">
      <c r="A123" s="30" t="s">
        <v>451</v>
      </c>
      <c r="B123" s="31"/>
      <c r="C123" s="13"/>
      <c r="D123" s="13"/>
      <c r="E123" s="13">
        <v>40.799999999999997</v>
      </c>
      <c r="F123" s="13">
        <f t="shared" si="6"/>
        <v>40.799999999999997</v>
      </c>
      <c r="G123" s="305" t="e">
        <f t="shared" si="7"/>
        <v>#DIV/0!</v>
      </c>
    </row>
    <row r="124" spans="1:7" ht="27.75" customHeight="1">
      <c r="A124" s="30" t="s">
        <v>452</v>
      </c>
      <c r="B124" s="31"/>
      <c r="C124" s="13"/>
      <c r="D124" s="13"/>
      <c r="E124" s="13">
        <v>608.5</v>
      </c>
      <c r="F124" s="13">
        <f t="shared" si="6"/>
        <v>608.5</v>
      </c>
      <c r="G124" s="305" t="e">
        <f t="shared" si="7"/>
        <v>#DIV/0!</v>
      </c>
    </row>
    <row r="125" spans="1:7" ht="27.75" customHeight="1">
      <c r="A125" s="30" t="s">
        <v>453</v>
      </c>
      <c r="B125" s="31"/>
      <c r="C125" s="13"/>
      <c r="D125" s="13"/>
      <c r="E125" s="13">
        <v>280</v>
      </c>
      <c r="F125" s="13">
        <f t="shared" si="6"/>
        <v>280</v>
      </c>
      <c r="G125" s="305" t="e">
        <f t="shared" si="7"/>
        <v>#DIV/0!</v>
      </c>
    </row>
    <row r="126" spans="1:7" ht="35.25" customHeight="1">
      <c r="A126" s="30" t="s">
        <v>454</v>
      </c>
      <c r="B126" s="31"/>
      <c r="C126" s="13"/>
      <c r="D126" s="13"/>
      <c r="E126" s="13">
        <v>2650</v>
      </c>
      <c r="F126" s="13">
        <f t="shared" si="6"/>
        <v>2650</v>
      </c>
      <c r="G126" s="305" t="e">
        <f t="shared" si="7"/>
        <v>#DIV/0!</v>
      </c>
    </row>
    <row r="127" spans="1:7" ht="27.75" customHeight="1">
      <c r="A127" s="30" t="s">
        <v>455</v>
      </c>
      <c r="B127" s="31"/>
      <c r="C127" s="13"/>
      <c r="D127" s="13"/>
      <c r="E127" s="13">
        <v>530.9</v>
      </c>
      <c r="F127" s="13">
        <f t="shared" si="6"/>
        <v>530.9</v>
      </c>
      <c r="G127" s="305" t="e">
        <f t="shared" si="7"/>
        <v>#DIV/0!</v>
      </c>
    </row>
    <row r="128" spans="1:7" ht="27.75" customHeight="1">
      <c r="A128" s="30" t="s">
        <v>456</v>
      </c>
      <c r="B128" s="31"/>
      <c r="C128" s="13"/>
      <c r="D128" s="13"/>
      <c r="E128" s="13">
        <v>21.9</v>
      </c>
      <c r="F128" s="13">
        <f t="shared" si="6"/>
        <v>21.9</v>
      </c>
      <c r="G128" s="305" t="e">
        <f t="shared" si="7"/>
        <v>#DIV/0!</v>
      </c>
    </row>
    <row r="129" spans="1:7" ht="36.75" customHeight="1">
      <c r="A129" s="30" t="s">
        <v>457</v>
      </c>
      <c r="B129" s="31"/>
      <c r="C129" s="13"/>
      <c r="D129" s="13"/>
      <c r="E129" s="13">
        <v>285.5</v>
      </c>
      <c r="F129" s="13">
        <f t="shared" si="6"/>
        <v>285.5</v>
      </c>
      <c r="G129" s="305" t="e">
        <f t="shared" si="7"/>
        <v>#DIV/0!</v>
      </c>
    </row>
    <row r="130" spans="1:7" ht="27.75" customHeight="1">
      <c r="A130" s="30" t="s">
        <v>458</v>
      </c>
      <c r="B130" s="31"/>
      <c r="C130" s="13"/>
      <c r="D130" s="13"/>
      <c r="E130" s="13">
        <v>314.16000000000003</v>
      </c>
      <c r="F130" s="13">
        <f t="shared" si="6"/>
        <v>314.16000000000003</v>
      </c>
      <c r="G130" s="305" t="e">
        <f t="shared" si="7"/>
        <v>#DIV/0!</v>
      </c>
    </row>
    <row r="131" spans="1:7" ht="27.75" customHeight="1">
      <c r="A131" s="87" t="s">
        <v>68</v>
      </c>
      <c r="B131" s="85">
        <v>4060</v>
      </c>
      <c r="C131" s="86">
        <f>C132+C133</f>
        <v>4956.1000000000004</v>
      </c>
      <c r="D131" s="86">
        <f t="shared" ref="D131:E131" si="8">D132+D133</f>
        <v>698.8</v>
      </c>
      <c r="E131" s="86">
        <f t="shared" si="8"/>
        <v>4698.2999999999993</v>
      </c>
      <c r="F131" s="86">
        <f t="shared" si="3"/>
        <v>3999.4999999999991</v>
      </c>
      <c r="G131" s="88">
        <f t="shared" ref="G131:G133" si="9">(E131/D131)*100</f>
        <v>672.33829421866051</v>
      </c>
    </row>
    <row r="132" spans="1:7" ht="27.75" customHeight="1">
      <c r="A132" s="30" t="s">
        <v>459</v>
      </c>
      <c r="B132" s="31"/>
      <c r="C132" s="13"/>
      <c r="D132" s="13"/>
      <c r="E132" s="13">
        <v>2789.7</v>
      </c>
      <c r="F132" s="13">
        <f t="shared" si="3"/>
        <v>2789.7</v>
      </c>
      <c r="G132" s="305" t="e">
        <f t="shared" si="9"/>
        <v>#DIV/0!</v>
      </c>
    </row>
    <row r="133" spans="1:7" ht="43.5" customHeight="1">
      <c r="A133" s="218" t="s">
        <v>460</v>
      </c>
      <c r="B133" s="1"/>
      <c r="C133" s="13">
        <v>4956.1000000000004</v>
      </c>
      <c r="D133" s="13">
        <v>698.8</v>
      </c>
      <c r="E133" s="13">
        <v>1908.6</v>
      </c>
      <c r="F133" s="13">
        <f t="shared" si="3"/>
        <v>1209.8</v>
      </c>
      <c r="G133" s="49">
        <f t="shared" si="9"/>
        <v>273.12535775615345</v>
      </c>
    </row>
    <row r="134" spans="1:7" ht="27" customHeight="1">
      <c r="A134" s="50"/>
      <c r="B134" s="51"/>
      <c r="C134" s="47"/>
      <c r="D134" s="47"/>
      <c r="E134" s="47"/>
      <c r="F134" s="47"/>
      <c r="G134" s="52"/>
    </row>
    <row r="135" spans="1:7" ht="72.75" customHeight="1">
      <c r="A135" s="183" t="s">
        <v>277</v>
      </c>
      <c r="B135" s="20"/>
      <c r="C135" s="344"/>
      <c r="D135" s="344"/>
      <c r="E135" s="107"/>
      <c r="F135" s="343" t="s">
        <v>471</v>
      </c>
      <c r="G135" s="343"/>
    </row>
    <row r="136" spans="1:7">
      <c r="A136" s="22" t="s">
        <v>92</v>
      </c>
      <c r="B136" s="23"/>
      <c r="C136" s="336" t="s">
        <v>106</v>
      </c>
      <c r="D136" s="336"/>
      <c r="E136" s="80"/>
      <c r="F136" s="340" t="s">
        <v>19</v>
      </c>
      <c r="G136" s="340"/>
    </row>
    <row r="137" spans="1:7">
      <c r="A137" s="16"/>
      <c r="B137" s="17"/>
      <c r="C137" s="18"/>
      <c r="D137" s="19"/>
      <c r="E137" s="19"/>
      <c r="F137" s="19"/>
    </row>
    <row r="138" spans="1:7">
      <c r="A138" s="16"/>
      <c r="B138" s="17"/>
      <c r="C138" s="18"/>
      <c r="D138" s="19"/>
      <c r="E138" s="19"/>
      <c r="F138" s="19"/>
    </row>
    <row r="139" spans="1:7">
      <c r="A139" s="16"/>
      <c r="B139" s="17"/>
      <c r="C139" s="18"/>
      <c r="D139" s="19"/>
      <c r="E139" s="19"/>
      <c r="F139" s="19"/>
    </row>
    <row r="140" spans="1:7">
      <c r="A140" s="16"/>
      <c r="B140" s="17"/>
      <c r="C140" s="18"/>
      <c r="D140" s="19"/>
      <c r="E140" s="19"/>
      <c r="F140" s="19"/>
    </row>
    <row r="141" spans="1:7">
      <c r="A141" s="16"/>
      <c r="B141" s="17"/>
      <c r="C141" s="18"/>
      <c r="D141" s="19"/>
      <c r="E141" s="19"/>
      <c r="F141" s="19"/>
    </row>
    <row r="142" spans="1:7">
      <c r="A142" s="16"/>
      <c r="B142" s="17"/>
      <c r="C142" s="18"/>
      <c r="D142" s="19"/>
      <c r="E142" s="19"/>
      <c r="F142" s="19"/>
    </row>
    <row r="143" spans="1:7">
      <c r="A143" s="16"/>
      <c r="B143" s="17"/>
      <c r="C143" s="18"/>
      <c r="D143" s="19"/>
      <c r="E143" s="19"/>
      <c r="F143" s="19"/>
    </row>
    <row r="144" spans="1:7">
      <c r="A144" s="16"/>
      <c r="B144" s="17"/>
      <c r="C144" s="18"/>
      <c r="D144" s="19"/>
      <c r="E144" s="19"/>
      <c r="F144" s="19"/>
    </row>
    <row r="145" spans="1:6">
      <c r="A145" s="16"/>
      <c r="B145" s="17"/>
      <c r="C145" s="18"/>
      <c r="D145" s="19"/>
      <c r="E145" s="19"/>
      <c r="F145" s="19"/>
    </row>
    <row r="146" spans="1:6">
      <c r="A146" s="16"/>
      <c r="B146" s="17"/>
      <c r="C146" s="18"/>
      <c r="D146" s="19"/>
      <c r="E146" s="19"/>
      <c r="F146" s="19"/>
    </row>
    <row r="147" spans="1:6">
      <c r="A147" s="16"/>
      <c r="B147" s="17"/>
      <c r="C147" s="18"/>
      <c r="D147" s="19"/>
      <c r="E147" s="19"/>
      <c r="F147" s="19"/>
    </row>
    <row r="148" spans="1:6">
      <c r="A148" s="16"/>
      <c r="B148" s="17"/>
      <c r="C148" s="18"/>
      <c r="D148" s="19"/>
      <c r="E148" s="19"/>
      <c r="F148" s="19"/>
    </row>
    <row r="149" spans="1:6">
      <c r="A149" s="16"/>
      <c r="B149" s="17"/>
      <c r="C149" s="18"/>
      <c r="D149" s="19"/>
      <c r="E149" s="19"/>
      <c r="F149" s="19"/>
    </row>
    <row r="150" spans="1:6">
      <c r="A150" s="16"/>
      <c r="B150" s="17"/>
      <c r="C150" s="18"/>
      <c r="D150" s="19"/>
      <c r="E150" s="19"/>
      <c r="F150" s="19"/>
    </row>
    <row r="151" spans="1:6">
      <c r="A151" s="16"/>
      <c r="B151" s="17"/>
      <c r="C151" s="18"/>
      <c r="D151" s="19"/>
      <c r="E151" s="19"/>
      <c r="F151" s="19"/>
    </row>
    <row r="152" spans="1:6">
      <c r="A152" s="16"/>
      <c r="B152" s="17"/>
      <c r="C152" s="18"/>
      <c r="D152" s="19"/>
      <c r="E152" s="19"/>
      <c r="F152" s="19"/>
    </row>
    <row r="153" spans="1:6">
      <c r="A153" s="16"/>
      <c r="B153" s="17"/>
      <c r="C153" s="18"/>
      <c r="D153" s="19"/>
      <c r="E153" s="19"/>
      <c r="F153" s="19"/>
    </row>
    <row r="154" spans="1:6">
      <c r="A154" s="16"/>
      <c r="B154" s="17"/>
      <c r="C154" s="18"/>
      <c r="D154" s="19"/>
      <c r="E154" s="19"/>
      <c r="F154" s="19"/>
    </row>
    <row r="155" spans="1:6">
      <c r="A155" s="16"/>
      <c r="B155" s="17"/>
      <c r="C155" s="18"/>
      <c r="D155" s="19"/>
      <c r="E155" s="19"/>
      <c r="F155" s="19"/>
    </row>
    <row r="156" spans="1:6">
      <c r="A156" s="16"/>
      <c r="B156" s="17"/>
      <c r="C156" s="18"/>
      <c r="D156" s="19"/>
      <c r="E156" s="19"/>
      <c r="F156" s="19"/>
    </row>
    <row r="157" spans="1:6">
      <c r="A157" s="16"/>
      <c r="B157" s="17"/>
      <c r="C157" s="18"/>
      <c r="D157" s="19"/>
      <c r="E157" s="19"/>
      <c r="F157" s="19"/>
    </row>
    <row r="158" spans="1:6">
      <c r="A158" s="16"/>
      <c r="B158" s="17"/>
      <c r="C158" s="18"/>
      <c r="D158" s="19"/>
      <c r="E158" s="19"/>
      <c r="F158" s="19"/>
    </row>
    <row r="159" spans="1:6">
      <c r="A159" s="16"/>
      <c r="B159" s="17"/>
      <c r="C159" s="18"/>
      <c r="D159" s="19"/>
      <c r="E159" s="19"/>
      <c r="F159" s="19"/>
    </row>
    <row r="160" spans="1:6">
      <c r="A160" s="16"/>
      <c r="B160" s="17"/>
      <c r="C160" s="18"/>
      <c r="D160" s="19"/>
      <c r="E160" s="19"/>
      <c r="F160" s="19"/>
    </row>
    <row r="161" spans="1:6">
      <c r="A161" s="16"/>
      <c r="B161" s="17"/>
      <c r="C161" s="18"/>
      <c r="D161" s="19"/>
      <c r="E161" s="19"/>
      <c r="F161" s="19"/>
    </row>
    <row r="162" spans="1:6">
      <c r="A162" s="16"/>
      <c r="B162" s="17"/>
      <c r="C162" s="18"/>
      <c r="D162" s="19"/>
      <c r="E162" s="19"/>
      <c r="F162" s="19"/>
    </row>
    <row r="163" spans="1:6">
      <c r="A163" s="16"/>
      <c r="B163" s="17"/>
      <c r="C163" s="18"/>
      <c r="D163" s="19"/>
      <c r="E163" s="19"/>
      <c r="F163" s="19"/>
    </row>
    <row r="164" spans="1:6">
      <c r="A164" s="16"/>
      <c r="B164" s="17"/>
      <c r="C164" s="18"/>
      <c r="D164" s="19"/>
      <c r="E164" s="19"/>
      <c r="F164" s="19"/>
    </row>
    <row r="165" spans="1:6">
      <c r="A165" s="16"/>
      <c r="B165" s="17"/>
      <c r="C165" s="18"/>
      <c r="D165" s="19"/>
      <c r="E165" s="19"/>
      <c r="F165" s="19"/>
    </row>
    <row r="166" spans="1:6">
      <c r="A166" s="16"/>
      <c r="B166" s="17"/>
      <c r="C166" s="18"/>
      <c r="D166" s="19"/>
      <c r="E166" s="19"/>
      <c r="F166" s="19"/>
    </row>
    <row r="167" spans="1:6">
      <c r="A167" s="16"/>
      <c r="B167" s="17"/>
      <c r="C167" s="18"/>
      <c r="D167" s="19"/>
      <c r="E167" s="19"/>
      <c r="F167" s="19"/>
    </row>
    <row r="168" spans="1:6">
      <c r="A168" s="16"/>
      <c r="C168" s="26"/>
      <c r="D168" s="27"/>
      <c r="E168" s="27"/>
      <c r="F168" s="27"/>
    </row>
    <row r="169" spans="1:6">
      <c r="A169" s="28"/>
      <c r="C169" s="26"/>
      <c r="D169" s="27"/>
      <c r="E169" s="27"/>
      <c r="F169" s="27"/>
    </row>
    <row r="170" spans="1:6">
      <c r="A170" s="28"/>
      <c r="C170" s="26"/>
      <c r="D170" s="27"/>
      <c r="E170" s="27"/>
      <c r="F170" s="27"/>
    </row>
    <row r="171" spans="1:6">
      <c r="A171" s="28"/>
      <c r="C171" s="26"/>
      <c r="D171" s="27"/>
      <c r="E171" s="27"/>
      <c r="F171" s="27"/>
    </row>
    <row r="172" spans="1:6">
      <c r="A172" s="28"/>
      <c r="C172" s="26"/>
      <c r="D172" s="27"/>
      <c r="E172" s="27"/>
      <c r="F172" s="27"/>
    </row>
    <row r="173" spans="1:6">
      <c r="A173" s="28"/>
      <c r="C173" s="26"/>
      <c r="D173" s="27"/>
      <c r="E173" s="27"/>
      <c r="F173" s="27"/>
    </row>
    <row r="174" spans="1:6">
      <c r="A174" s="28"/>
      <c r="C174" s="26"/>
      <c r="D174" s="27"/>
      <c r="E174" s="27"/>
      <c r="F174" s="27"/>
    </row>
    <row r="175" spans="1:6">
      <c r="A175" s="28"/>
      <c r="C175" s="26"/>
      <c r="D175" s="27"/>
      <c r="E175" s="27"/>
      <c r="F175" s="27"/>
    </row>
    <row r="176" spans="1:6">
      <c r="A176" s="28"/>
      <c r="C176" s="26"/>
      <c r="D176" s="27"/>
      <c r="E176" s="27"/>
      <c r="F176" s="27"/>
    </row>
    <row r="177" spans="1:6">
      <c r="A177" s="28"/>
      <c r="C177" s="26"/>
      <c r="D177" s="27"/>
      <c r="E177" s="27"/>
      <c r="F177" s="27"/>
    </row>
    <row r="178" spans="1:6">
      <c r="A178" s="28"/>
      <c r="C178" s="26"/>
      <c r="D178" s="27"/>
      <c r="E178" s="27"/>
      <c r="F178" s="27"/>
    </row>
    <row r="179" spans="1:6">
      <c r="A179" s="28"/>
      <c r="C179" s="26"/>
      <c r="D179" s="27"/>
      <c r="E179" s="27"/>
      <c r="F179" s="27"/>
    </row>
    <row r="180" spans="1:6">
      <c r="A180" s="28"/>
      <c r="C180" s="26"/>
      <c r="D180" s="27"/>
      <c r="E180" s="27"/>
      <c r="F180" s="27"/>
    </row>
    <row r="181" spans="1:6">
      <c r="A181" s="28"/>
      <c r="C181" s="26"/>
      <c r="D181" s="27"/>
      <c r="E181" s="27"/>
      <c r="F181" s="27"/>
    </row>
    <row r="182" spans="1:6">
      <c r="A182" s="28"/>
      <c r="C182" s="26"/>
      <c r="D182" s="27"/>
      <c r="E182" s="27"/>
      <c r="F182" s="27"/>
    </row>
    <row r="183" spans="1:6">
      <c r="A183" s="28"/>
      <c r="C183" s="26"/>
      <c r="D183" s="27"/>
      <c r="E183" s="27"/>
      <c r="F183" s="27"/>
    </row>
    <row r="184" spans="1:6">
      <c r="A184" s="28"/>
      <c r="C184" s="26"/>
      <c r="D184" s="27"/>
      <c r="E184" s="27"/>
      <c r="F184" s="27"/>
    </row>
    <row r="185" spans="1:6">
      <c r="A185" s="28"/>
      <c r="C185" s="26"/>
      <c r="D185" s="27"/>
      <c r="E185" s="27"/>
      <c r="F185" s="27"/>
    </row>
    <row r="186" spans="1:6">
      <c r="A186" s="28"/>
      <c r="C186" s="26"/>
      <c r="D186" s="27"/>
      <c r="E186" s="27"/>
      <c r="F186" s="27"/>
    </row>
    <row r="187" spans="1:6">
      <c r="A187" s="28"/>
      <c r="C187" s="26"/>
      <c r="D187" s="27"/>
      <c r="E187" s="27"/>
      <c r="F187" s="27"/>
    </row>
    <row r="188" spans="1:6">
      <c r="A188" s="28"/>
      <c r="C188" s="26"/>
      <c r="D188" s="27"/>
      <c r="E188" s="27"/>
      <c r="F188" s="27"/>
    </row>
    <row r="189" spans="1:6">
      <c r="A189" s="28"/>
      <c r="C189" s="26"/>
      <c r="D189" s="27"/>
      <c r="E189" s="27"/>
      <c r="F189" s="27"/>
    </row>
    <row r="190" spans="1:6">
      <c r="A190" s="28"/>
      <c r="C190" s="26"/>
      <c r="D190" s="27"/>
      <c r="E190" s="27"/>
      <c r="F190" s="27"/>
    </row>
    <row r="191" spans="1:6">
      <c r="A191" s="28"/>
    </row>
    <row r="192" spans="1:6">
      <c r="A192" s="29"/>
    </row>
    <row r="193" spans="1:1">
      <c r="A193" s="29"/>
    </row>
    <row r="194" spans="1:1">
      <c r="A194" s="29"/>
    </row>
    <row r="195" spans="1:1">
      <c r="A195" s="29"/>
    </row>
    <row r="196" spans="1:1">
      <c r="A196" s="29"/>
    </row>
    <row r="197" spans="1:1">
      <c r="A197" s="29"/>
    </row>
    <row r="198" spans="1:1">
      <c r="A198" s="29"/>
    </row>
    <row r="199" spans="1:1">
      <c r="A199" s="29"/>
    </row>
    <row r="200" spans="1:1">
      <c r="A200" s="29"/>
    </row>
    <row r="201" spans="1:1">
      <c r="A201" s="29"/>
    </row>
    <row r="202" spans="1:1">
      <c r="A202" s="29"/>
    </row>
    <row r="203" spans="1:1">
      <c r="A203" s="29"/>
    </row>
    <row r="204" spans="1:1">
      <c r="A204" s="29"/>
    </row>
    <row r="205" spans="1:1">
      <c r="A205" s="29"/>
    </row>
    <row r="206" spans="1:1">
      <c r="A206" s="29"/>
    </row>
    <row r="207" spans="1:1">
      <c r="A207" s="29"/>
    </row>
    <row r="208" spans="1:1">
      <c r="A208" s="29"/>
    </row>
    <row r="209" spans="1:1">
      <c r="A209" s="29"/>
    </row>
    <row r="210" spans="1:1">
      <c r="A210" s="29"/>
    </row>
    <row r="211" spans="1:1">
      <c r="A211" s="29"/>
    </row>
    <row r="212" spans="1:1">
      <c r="A212" s="29"/>
    </row>
    <row r="213" spans="1:1">
      <c r="A213" s="29"/>
    </row>
    <row r="214" spans="1:1">
      <c r="A214" s="29"/>
    </row>
    <row r="215" spans="1:1">
      <c r="A215" s="29"/>
    </row>
    <row r="216" spans="1:1">
      <c r="A216" s="29"/>
    </row>
    <row r="217" spans="1:1">
      <c r="A217" s="29"/>
    </row>
    <row r="218" spans="1:1">
      <c r="A218" s="29"/>
    </row>
    <row r="219" spans="1:1">
      <c r="A219" s="29"/>
    </row>
    <row r="220" spans="1:1">
      <c r="A220" s="29"/>
    </row>
    <row r="221" spans="1:1">
      <c r="A221" s="29"/>
    </row>
    <row r="222" spans="1:1">
      <c r="A222" s="29"/>
    </row>
    <row r="223" spans="1:1">
      <c r="A223" s="29"/>
    </row>
    <row r="224" spans="1:1">
      <c r="A224" s="29"/>
    </row>
    <row r="225" spans="1:1">
      <c r="A225" s="29"/>
    </row>
    <row r="226" spans="1:1">
      <c r="A226" s="29"/>
    </row>
    <row r="227" spans="1:1">
      <c r="A227" s="29"/>
    </row>
    <row r="228" spans="1:1">
      <c r="A228" s="29"/>
    </row>
    <row r="229" spans="1:1">
      <c r="A229" s="29"/>
    </row>
    <row r="230" spans="1:1">
      <c r="A230" s="29"/>
    </row>
    <row r="231" spans="1:1">
      <c r="A231" s="29"/>
    </row>
    <row r="232" spans="1:1">
      <c r="A232" s="29"/>
    </row>
    <row r="233" spans="1:1">
      <c r="A233" s="29"/>
    </row>
    <row r="234" spans="1:1">
      <c r="A234" s="29"/>
    </row>
    <row r="235" spans="1:1">
      <c r="A235" s="29"/>
    </row>
    <row r="236" spans="1:1">
      <c r="A236" s="29"/>
    </row>
    <row r="237" spans="1:1">
      <c r="A237" s="29"/>
    </row>
    <row r="238" spans="1:1">
      <c r="A238" s="29"/>
    </row>
    <row r="239" spans="1:1">
      <c r="A239" s="29"/>
    </row>
    <row r="240" spans="1:1">
      <c r="A240" s="29"/>
    </row>
    <row r="241" spans="1:1">
      <c r="A241" s="29"/>
    </row>
    <row r="242" spans="1:1">
      <c r="A242" s="29"/>
    </row>
    <row r="243" spans="1:1">
      <c r="A243" s="29"/>
    </row>
    <row r="244" spans="1:1">
      <c r="A244" s="29"/>
    </row>
    <row r="245" spans="1:1">
      <c r="A245" s="29"/>
    </row>
    <row r="246" spans="1:1">
      <c r="A246" s="29"/>
    </row>
    <row r="247" spans="1:1">
      <c r="A247" s="29"/>
    </row>
    <row r="248" spans="1:1">
      <c r="A248" s="29"/>
    </row>
    <row r="249" spans="1:1">
      <c r="A249" s="29"/>
    </row>
    <row r="250" spans="1:1">
      <c r="A250" s="29"/>
    </row>
    <row r="251" spans="1:1">
      <c r="A251" s="29"/>
    </row>
    <row r="252" spans="1:1">
      <c r="A252" s="29"/>
    </row>
    <row r="253" spans="1:1">
      <c r="A253" s="29"/>
    </row>
    <row r="254" spans="1:1">
      <c r="A254" s="29"/>
    </row>
    <row r="255" spans="1:1">
      <c r="A255" s="29"/>
    </row>
    <row r="256" spans="1:1">
      <c r="A256" s="29"/>
    </row>
    <row r="257" spans="1:1">
      <c r="A257" s="29"/>
    </row>
    <row r="258" spans="1:1">
      <c r="A258" s="29"/>
    </row>
    <row r="259" spans="1:1">
      <c r="A259" s="29"/>
    </row>
    <row r="260" spans="1:1">
      <c r="A260" s="29"/>
    </row>
    <row r="261" spans="1:1">
      <c r="A261" s="29"/>
    </row>
    <row r="262" spans="1:1">
      <c r="A262" s="29"/>
    </row>
    <row r="263" spans="1:1">
      <c r="A263" s="29"/>
    </row>
    <row r="264" spans="1:1">
      <c r="A264" s="29"/>
    </row>
    <row r="265" spans="1:1">
      <c r="A265" s="29"/>
    </row>
    <row r="266" spans="1:1">
      <c r="A266" s="29"/>
    </row>
    <row r="267" spans="1:1">
      <c r="A267" s="29"/>
    </row>
    <row r="268" spans="1:1">
      <c r="A268" s="29"/>
    </row>
    <row r="269" spans="1:1">
      <c r="A269" s="29"/>
    </row>
    <row r="270" spans="1:1">
      <c r="A270" s="29"/>
    </row>
    <row r="271" spans="1:1">
      <c r="A271" s="29"/>
    </row>
    <row r="272" spans="1:1">
      <c r="A272" s="29"/>
    </row>
    <row r="273" spans="1:1">
      <c r="A273" s="29"/>
    </row>
    <row r="274" spans="1:1">
      <c r="A274" s="29"/>
    </row>
    <row r="275" spans="1:1">
      <c r="A275" s="29"/>
    </row>
    <row r="276" spans="1:1">
      <c r="A276" s="29"/>
    </row>
    <row r="277" spans="1:1">
      <c r="A277" s="29"/>
    </row>
    <row r="278" spans="1:1">
      <c r="A278" s="29"/>
    </row>
    <row r="279" spans="1:1">
      <c r="A279" s="29"/>
    </row>
    <row r="280" spans="1:1">
      <c r="A280" s="29"/>
    </row>
    <row r="281" spans="1:1">
      <c r="A281" s="29"/>
    </row>
    <row r="282" spans="1:1">
      <c r="A282" s="29"/>
    </row>
    <row r="283" spans="1:1">
      <c r="A283" s="29"/>
    </row>
    <row r="284" spans="1:1">
      <c r="A284" s="29"/>
    </row>
    <row r="285" spans="1:1">
      <c r="A285" s="29"/>
    </row>
    <row r="286" spans="1:1">
      <c r="A286" s="29"/>
    </row>
    <row r="287" spans="1:1">
      <c r="A287" s="29"/>
    </row>
    <row r="288" spans="1:1">
      <c r="A288" s="29"/>
    </row>
    <row r="289" spans="1:1">
      <c r="A289" s="29"/>
    </row>
    <row r="290" spans="1:1">
      <c r="A290" s="29"/>
    </row>
    <row r="291" spans="1:1">
      <c r="A291" s="29"/>
    </row>
    <row r="292" spans="1:1">
      <c r="A292" s="29"/>
    </row>
    <row r="293" spans="1:1">
      <c r="A293" s="29"/>
    </row>
    <row r="294" spans="1:1">
      <c r="A294" s="29"/>
    </row>
    <row r="295" spans="1:1">
      <c r="A295" s="29"/>
    </row>
    <row r="296" spans="1:1">
      <c r="A296" s="29"/>
    </row>
    <row r="297" spans="1:1">
      <c r="A297" s="29"/>
    </row>
    <row r="298" spans="1:1">
      <c r="A298" s="29"/>
    </row>
    <row r="299" spans="1:1">
      <c r="A299" s="29"/>
    </row>
    <row r="300" spans="1:1">
      <c r="A300" s="29"/>
    </row>
    <row r="301" spans="1:1">
      <c r="A301" s="29"/>
    </row>
    <row r="302" spans="1:1">
      <c r="A302" s="29"/>
    </row>
    <row r="303" spans="1:1">
      <c r="A303" s="29"/>
    </row>
    <row r="304" spans="1:1">
      <c r="A304" s="29"/>
    </row>
    <row r="305" spans="1:1">
      <c r="A305" s="29"/>
    </row>
    <row r="306" spans="1:1">
      <c r="A306" s="29"/>
    </row>
    <row r="307" spans="1:1">
      <c r="A307" s="29"/>
    </row>
    <row r="308" spans="1:1">
      <c r="A308" s="29"/>
    </row>
    <row r="309" spans="1:1">
      <c r="A309" s="29"/>
    </row>
    <row r="310" spans="1:1">
      <c r="A310" s="29"/>
    </row>
    <row r="311" spans="1:1">
      <c r="A311" s="29"/>
    </row>
    <row r="312" spans="1:1">
      <c r="A312" s="29"/>
    </row>
    <row r="313" spans="1:1">
      <c r="A313" s="29"/>
    </row>
    <row r="314" spans="1:1">
      <c r="A314" s="29"/>
    </row>
    <row r="315" spans="1:1">
      <c r="A315" s="29"/>
    </row>
    <row r="316" spans="1:1">
      <c r="A316" s="29"/>
    </row>
    <row r="317" spans="1:1">
      <c r="A317" s="29"/>
    </row>
    <row r="318" spans="1:1">
      <c r="A318" s="29"/>
    </row>
    <row r="319" spans="1:1">
      <c r="A319" s="29"/>
    </row>
    <row r="320" spans="1:1">
      <c r="A320" s="29"/>
    </row>
    <row r="321" spans="1:1">
      <c r="A321" s="29"/>
    </row>
    <row r="322" spans="1:1">
      <c r="A322" s="29"/>
    </row>
    <row r="323" spans="1:1">
      <c r="A323" s="29"/>
    </row>
    <row r="324" spans="1:1">
      <c r="A324" s="29"/>
    </row>
    <row r="325" spans="1:1">
      <c r="A325" s="29"/>
    </row>
    <row r="326" spans="1:1">
      <c r="A326" s="29"/>
    </row>
    <row r="327" spans="1:1">
      <c r="A327" s="29"/>
    </row>
    <row r="328" spans="1:1">
      <c r="A328" s="29"/>
    </row>
    <row r="329" spans="1:1">
      <c r="A329" s="29"/>
    </row>
    <row r="330" spans="1:1">
      <c r="A330" s="29"/>
    </row>
    <row r="331" spans="1:1">
      <c r="A331" s="29"/>
    </row>
    <row r="332" spans="1:1">
      <c r="A332" s="29"/>
    </row>
    <row r="333" spans="1:1">
      <c r="A333" s="29"/>
    </row>
    <row r="334" spans="1:1">
      <c r="A334" s="29"/>
    </row>
    <row r="335" spans="1:1">
      <c r="A335" s="29"/>
    </row>
    <row r="336" spans="1:1">
      <c r="A336" s="29"/>
    </row>
    <row r="337" spans="1:1">
      <c r="A337" s="29"/>
    </row>
    <row r="338" spans="1:1">
      <c r="A338" s="29"/>
    </row>
    <row r="339" spans="1:1">
      <c r="A339" s="29"/>
    </row>
    <row r="340" spans="1:1">
      <c r="A340" s="29"/>
    </row>
    <row r="341" spans="1:1">
      <c r="A341" s="29"/>
    </row>
    <row r="342" spans="1:1">
      <c r="A342" s="29"/>
    </row>
    <row r="343" spans="1:1">
      <c r="A343" s="29"/>
    </row>
    <row r="344" spans="1:1">
      <c r="A344" s="29"/>
    </row>
    <row r="345" spans="1:1">
      <c r="A345" s="29"/>
    </row>
    <row r="346" spans="1:1">
      <c r="A346" s="29"/>
    </row>
    <row r="347" spans="1:1">
      <c r="A347" s="29"/>
    </row>
    <row r="348" spans="1:1">
      <c r="A348" s="29"/>
    </row>
    <row r="349" spans="1:1">
      <c r="A349" s="29"/>
    </row>
    <row r="350" spans="1:1">
      <c r="A350" s="29"/>
    </row>
    <row r="351" spans="1:1">
      <c r="A351" s="29"/>
    </row>
    <row r="352" spans="1:1">
      <c r="A352" s="29"/>
    </row>
    <row r="353" spans="1:1">
      <c r="A353" s="29"/>
    </row>
    <row r="354" spans="1:1">
      <c r="A354" s="29"/>
    </row>
    <row r="355" spans="1:1">
      <c r="A355" s="29"/>
    </row>
    <row r="356" spans="1:1">
      <c r="A356" s="29"/>
    </row>
    <row r="357" spans="1:1">
      <c r="A357" s="29"/>
    </row>
    <row r="358" spans="1:1">
      <c r="A358" s="29"/>
    </row>
  </sheetData>
  <mergeCells count="6">
    <mergeCell ref="C135:D135"/>
    <mergeCell ref="C136:D136"/>
    <mergeCell ref="A1:F1"/>
    <mergeCell ref="F135:G135"/>
    <mergeCell ref="F136:G136"/>
    <mergeCell ref="F2:G2"/>
  </mergeCells>
  <pageMargins left="0.59055118110236227" right="0.59055118110236227" top="0.78740157480314965" bottom="0.39370078740157483" header="0.19685039370078741" footer="0.19685039370078741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S154"/>
  <sheetViews>
    <sheetView tabSelected="1" view="pageBreakPreview" zoomScale="50" zoomScaleNormal="60" zoomScaleSheetLayoutView="50" workbookViewId="0">
      <selection activeCell="S63" sqref="S63:S65"/>
    </sheetView>
  </sheetViews>
  <sheetFormatPr defaultRowHeight="20.25"/>
  <cols>
    <col min="1" max="1" width="8.28515625" style="3" customWidth="1"/>
    <col min="2" max="2" width="68.7109375" style="99" customWidth="1"/>
    <col min="3" max="3" width="11.140625" style="3" customWidth="1"/>
    <col min="4" max="4" width="9.42578125" style="3" customWidth="1"/>
    <col min="5" max="5" width="9" style="3" customWidth="1"/>
    <col min="6" max="12" width="18.42578125" style="3" customWidth="1"/>
    <col min="13" max="13" width="18.7109375" style="3" customWidth="1"/>
    <col min="14" max="14" width="19" style="3" customWidth="1"/>
    <col min="15" max="19" width="18.42578125" style="3" customWidth="1"/>
    <col min="20" max="16384" width="9.140625" style="3"/>
  </cols>
  <sheetData>
    <row r="1" spans="1:19" s="53" customFormat="1" ht="41.25" customHeight="1">
      <c r="B1" s="127"/>
      <c r="C1" s="353" t="s">
        <v>175</v>
      </c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</row>
    <row r="2" spans="1:19">
      <c r="A2" s="128"/>
      <c r="B2" s="129"/>
      <c r="C2" s="128"/>
      <c r="D2" s="101"/>
      <c r="E2" s="101"/>
      <c r="F2" s="101"/>
      <c r="G2" s="101"/>
      <c r="H2" s="101"/>
      <c r="I2" s="101"/>
      <c r="J2" s="101"/>
      <c r="K2" s="101"/>
      <c r="L2" s="128"/>
      <c r="S2" s="130" t="s">
        <v>83</v>
      </c>
    </row>
    <row r="3" spans="1:19" ht="39" customHeight="1">
      <c r="A3" s="354" t="s">
        <v>9</v>
      </c>
      <c r="B3" s="318" t="s">
        <v>28</v>
      </c>
      <c r="C3" s="354" t="s">
        <v>10</v>
      </c>
      <c r="D3" s="354"/>
      <c r="E3" s="354"/>
      <c r="F3" s="354" t="s">
        <v>470</v>
      </c>
      <c r="G3" s="354"/>
      <c r="H3" s="354"/>
      <c r="I3" s="354" t="s">
        <v>33</v>
      </c>
      <c r="J3" s="354"/>
      <c r="K3" s="354"/>
      <c r="L3" s="354" t="s">
        <v>469</v>
      </c>
      <c r="M3" s="354"/>
      <c r="N3" s="354"/>
      <c r="O3" s="354" t="s">
        <v>11</v>
      </c>
      <c r="P3" s="354"/>
      <c r="Q3" s="354"/>
      <c r="R3" s="354"/>
      <c r="S3" s="354"/>
    </row>
    <row r="4" spans="1:19" ht="79.5" customHeight="1">
      <c r="A4" s="354"/>
      <c r="B4" s="318"/>
      <c r="C4" s="56" t="s">
        <v>185</v>
      </c>
      <c r="D4" s="56" t="s">
        <v>188</v>
      </c>
      <c r="E4" s="56" t="s">
        <v>189</v>
      </c>
      <c r="F4" s="56" t="s">
        <v>185</v>
      </c>
      <c r="G4" s="56" t="s">
        <v>188</v>
      </c>
      <c r="H4" s="56" t="s">
        <v>189</v>
      </c>
      <c r="I4" s="56" t="s">
        <v>185</v>
      </c>
      <c r="J4" s="56" t="s">
        <v>188</v>
      </c>
      <c r="K4" s="56" t="s">
        <v>189</v>
      </c>
      <c r="L4" s="56" t="s">
        <v>185</v>
      </c>
      <c r="M4" s="56" t="s">
        <v>188</v>
      </c>
      <c r="N4" s="56" t="s">
        <v>189</v>
      </c>
      <c r="O4" s="56" t="s">
        <v>185</v>
      </c>
      <c r="P4" s="56" t="s">
        <v>188</v>
      </c>
      <c r="Q4" s="56" t="s">
        <v>189</v>
      </c>
      <c r="R4" s="91" t="s">
        <v>167</v>
      </c>
      <c r="S4" s="91" t="s">
        <v>169</v>
      </c>
    </row>
    <row r="5" spans="1:19" ht="19.5" customHeight="1">
      <c r="A5" s="91">
        <v>1</v>
      </c>
      <c r="B5" s="55">
        <v>2</v>
      </c>
      <c r="C5" s="91">
        <v>3</v>
      </c>
      <c r="D5" s="91">
        <v>4</v>
      </c>
      <c r="E5" s="91">
        <v>5</v>
      </c>
      <c r="F5" s="91">
        <v>6</v>
      </c>
      <c r="G5" s="91">
        <v>7</v>
      </c>
      <c r="H5" s="91">
        <v>8</v>
      </c>
      <c r="I5" s="91">
        <v>9</v>
      </c>
      <c r="J5" s="91">
        <v>10</v>
      </c>
      <c r="K5" s="91">
        <v>11</v>
      </c>
      <c r="L5" s="2">
        <v>12</v>
      </c>
      <c r="M5" s="2">
        <v>13</v>
      </c>
      <c r="N5" s="2">
        <v>14</v>
      </c>
      <c r="O5" s="2">
        <v>15</v>
      </c>
      <c r="P5" s="2">
        <v>16</v>
      </c>
      <c r="Q5" s="2">
        <v>17</v>
      </c>
      <c r="R5" s="2">
        <v>18</v>
      </c>
      <c r="S5" s="2">
        <v>19</v>
      </c>
    </row>
    <row r="6" spans="1:19" ht="39" customHeight="1">
      <c r="A6" s="91" t="s">
        <v>129</v>
      </c>
      <c r="B6" s="147" t="s">
        <v>141</v>
      </c>
      <c r="C6" s="96"/>
      <c r="D6" s="96"/>
      <c r="E6" s="96"/>
      <c r="F6" s="96">
        <f>SUM(F7:F130)</f>
        <v>36920.500000000007</v>
      </c>
      <c r="G6" s="96">
        <f>SUM(G7:G130)</f>
        <v>33001.620987199982</v>
      </c>
      <c r="H6" s="96">
        <f>SUM(H7:H130)</f>
        <v>36130.860000000015</v>
      </c>
      <c r="I6" s="96"/>
      <c r="J6" s="96"/>
      <c r="K6" s="96"/>
      <c r="L6" s="96"/>
      <c r="M6" s="96">
        <f>SUM(M7:M130)</f>
        <v>0</v>
      </c>
      <c r="N6" s="96">
        <f>SUM(N7:N130)</f>
        <v>0</v>
      </c>
      <c r="O6" s="96">
        <f>C6+F6+I6+L6</f>
        <v>36920.500000000007</v>
      </c>
      <c r="P6" s="96">
        <f t="shared" ref="P6:P134" si="0">D6+G6+J6+M6</f>
        <v>33001.620987199982</v>
      </c>
      <c r="Q6" s="96">
        <f t="shared" ref="Q6:Q134" si="1">E6+H6+K6+N6</f>
        <v>36130.860000000015</v>
      </c>
      <c r="R6" s="96">
        <f t="shared" ref="R6:R135" si="2">Q6-P6</f>
        <v>3129.2390128000334</v>
      </c>
      <c r="S6" s="96">
        <f t="shared" ref="S6:S134" si="3">(Q6/P6)*100</f>
        <v>109.48207669560759</v>
      </c>
    </row>
    <row r="7" spans="1:19" ht="40.5" customHeight="1">
      <c r="A7" s="91"/>
      <c r="B7" s="79" t="s">
        <v>461</v>
      </c>
      <c r="C7" s="96"/>
      <c r="D7" s="96"/>
      <c r="E7" s="96"/>
      <c r="F7" s="78">
        <v>312.3</v>
      </c>
      <c r="G7" s="96"/>
      <c r="H7" s="96"/>
      <c r="I7" s="96"/>
      <c r="J7" s="96"/>
      <c r="K7" s="96"/>
      <c r="L7" s="96"/>
      <c r="M7" s="134"/>
      <c r="N7" s="134"/>
      <c r="O7" s="96">
        <f>F7</f>
        <v>312.3</v>
      </c>
      <c r="P7" s="96"/>
      <c r="Q7" s="96"/>
      <c r="R7" s="96">
        <f t="shared" ref="R7" si="4">Q7-P7</f>
        <v>0</v>
      </c>
      <c r="S7" s="306" t="e">
        <f t="shared" ref="S7" si="5">(Q7/P7)*100</f>
        <v>#DIV/0!</v>
      </c>
    </row>
    <row r="8" spans="1:19" ht="39.75" customHeight="1">
      <c r="A8" s="91"/>
      <c r="B8" s="79" t="s">
        <v>462</v>
      </c>
      <c r="C8" s="96"/>
      <c r="D8" s="96"/>
      <c r="E8" s="96"/>
      <c r="F8" s="78">
        <v>367.2</v>
      </c>
      <c r="G8" s="96"/>
      <c r="H8" s="96"/>
      <c r="I8" s="96"/>
      <c r="J8" s="96"/>
      <c r="K8" s="96"/>
      <c r="L8" s="96"/>
      <c r="M8" s="134"/>
      <c r="N8" s="134"/>
      <c r="O8" s="96">
        <f t="shared" ref="O8:O33" si="6">F8</f>
        <v>367.2</v>
      </c>
      <c r="P8" s="96"/>
      <c r="Q8" s="96"/>
      <c r="R8" s="96">
        <f t="shared" ref="R8:R71" si="7">Q8-P8</f>
        <v>0</v>
      </c>
      <c r="S8" s="306" t="e">
        <f t="shared" ref="S8:S71" si="8">(Q8/P8)*100</f>
        <v>#DIV/0!</v>
      </c>
    </row>
    <row r="9" spans="1:19" ht="24" customHeight="1">
      <c r="A9" s="91"/>
      <c r="B9" s="79" t="s">
        <v>463</v>
      </c>
      <c r="C9" s="96"/>
      <c r="D9" s="96"/>
      <c r="E9" s="96"/>
      <c r="F9" s="78">
        <v>2162.1999999999998</v>
      </c>
      <c r="G9" s="96"/>
      <c r="H9" s="96"/>
      <c r="I9" s="96"/>
      <c r="J9" s="96"/>
      <c r="K9" s="96"/>
      <c r="L9" s="96"/>
      <c r="M9" s="134"/>
      <c r="N9" s="134"/>
      <c r="O9" s="96">
        <f t="shared" si="6"/>
        <v>2162.1999999999998</v>
      </c>
      <c r="P9" s="96"/>
      <c r="Q9" s="96"/>
      <c r="R9" s="96">
        <f t="shared" si="7"/>
        <v>0</v>
      </c>
      <c r="S9" s="306" t="e">
        <f t="shared" si="8"/>
        <v>#DIV/0!</v>
      </c>
    </row>
    <row r="10" spans="1:19" ht="22.5" customHeight="1">
      <c r="A10" s="91"/>
      <c r="B10" s="79" t="s">
        <v>356</v>
      </c>
      <c r="C10" s="96"/>
      <c r="D10" s="96"/>
      <c r="E10" s="96"/>
      <c r="F10" s="78">
        <v>3892</v>
      </c>
      <c r="G10" s="96"/>
      <c r="H10" s="96"/>
      <c r="I10" s="96"/>
      <c r="J10" s="96"/>
      <c r="K10" s="96"/>
      <c r="L10" s="96"/>
      <c r="M10" s="134"/>
      <c r="N10" s="134"/>
      <c r="O10" s="96">
        <f t="shared" si="6"/>
        <v>3892</v>
      </c>
      <c r="P10" s="96"/>
      <c r="Q10" s="96"/>
      <c r="R10" s="96">
        <f t="shared" si="7"/>
        <v>0</v>
      </c>
      <c r="S10" s="306" t="e">
        <f t="shared" si="8"/>
        <v>#DIV/0!</v>
      </c>
    </row>
    <row r="11" spans="1:19" ht="25.5" customHeight="1">
      <c r="A11" s="91"/>
      <c r="B11" s="79" t="s">
        <v>357</v>
      </c>
      <c r="C11" s="96"/>
      <c r="D11" s="96"/>
      <c r="E11" s="96"/>
      <c r="F11" s="78">
        <v>1140.5</v>
      </c>
      <c r="G11" s="96"/>
      <c r="H11" s="96"/>
      <c r="I11" s="96"/>
      <c r="J11" s="96"/>
      <c r="K11" s="96"/>
      <c r="L11" s="96"/>
      <c r="M11" s="134"/>
      <c r="N11" s="134"/>
      <c r="O11" s="96">
        <f t="shared" si="6"/>
        <v>1140.5</v>
      </c>
      <c r="P11" s="96"/>
      <c r="Q11" s="96"/>
      <c r="R11" s="96">
        <f t="shared" si="7"/>
        <v>0</v>
      </c>
      <c r="S11" s="306" t="e">
        <f t="shared" si="8"/>
        <v>#DIV/0!</v>
      </c>
    </row>
    <row r="12" spans="1:19" ht="61.5" customHeight="1">
      <c r="A12" s="91"/>
      <c r="B12" s="79" t="s">
        <v>358</v>
      </c>
      <c r="C12" s="96"/>
      <c r="D12" s="96"/>
      <c r="E12" s="96"/>
      <c r="F12" s="78">
        <v>2115.3000000000002</v>
      </c>
      <c r="G12" s="96"/>
      <c r="H12" s="96"/>
      <c r="I12" s="96"/>
      <c r="J12" s="96"/>
      <c r="K12" s="96"/>
      <c r="L12" s="96"/>
      <c r="M12" s="134"/>
      <c r="N12" s="134"/>
      <c r="O12" s="96">
        <f t="shared" si="6"/>
        <v>2115.3000000000002</v>
      </c>
      <c r="P12" s="96"/>
      <c r="Q12" s="96"/>
      <c r="R12" s="96">
        <f t="shared" si="7"/>
        <v>0</v>
      </c>
      <c r="S12" s="306" t="e">
        <f t="shared" si="8"/>
        <v>#DIV/0!</v>
      </c>
    </row>
    <row r="13" spans="1:19" ht="24" customHeight="1">
      <c r="A13" s="91"/>
      <c r="B13" s="79" t="s">
        <v>359</v>
      </c>
      <c r="C13" s="96"/>
      <c r="D13" s="96"/>
      <c r="E13" s="96"/>
      <c r="F13" s="78">
        <v>93.6</v>
      </c>
      <c r="G13" s="96"/>
      <c r="H13" s="96"/>
      <c r="I13" s="96"/>
      <c r="J13" s="96"/>
      <c r="K13" s="96"/>
      <c r="L13" s="96"/>
      <c r="M13" s="134"/>
      <c r="N13" s="134"/>
      <c r="O13" s="96">
        <f t="shared" si="6"/>
        <v>93.6</v>
      </c>
      <c r="P13" s="96"/>
      <c r="Q13" s="96"/>
      <c r="R13" s="96">
        <f t="shared" si="7"/>
        <v>0</v>
      </c>
      <c r="S13" s="306" t="e">
        <f t="shared" si="8"/>
        <v>#DIV/0!</v>
      </c>
    </row>
    <row r="14" spans="1:19" ht="56.25" customHeight="1">
      <c r="A14" s="91"/>
      <c r="B14" s="79" t="s">
        <v>360</v>
      </c>
      <c r="C14" s="96"/>
      <c r="D14" s="96"/>
      <c r="E14" s="96"/>
      <c r="F14" s="78">
        <v>1185.5</v>
      </c>
      <c r="G14" s="96"/>
      <c r="H14" s="96"/>
      <c r="I14" s="96"/>
      <c r="J14" s="96"/>
      <c r="K14" s="96"/>
      <c r="L14" s="96"/>
      <c r="M14" s="134"/>
      <c r="N14" s="134"/>
      <c r="O14" s="96">
        <f t="shared" si="6"/>
        <v>1185.5</v>
      </c>
      <c r="P14" s="96"/>
      <c r="Q14" s="96"/>
      <c r="R14" s="96">
        <f t="shared" si="7"/>
        <v>0</v>
      </c>
      <c r="S14" s="306" t="e">
        <f t="shared" si="8"/>
        <v>#DIV/0!</v>
      </c>
    </row>
    <row r="15" spans="1:19" ht="54.75" customHeight="1">
      <c r="A15" s="91"/>
      <c r="B15" s="79" t="s">
        <v>361</v>
      </c>
      <c r="C15" s="96"/>
      <c r="D15" s="96"/>
      <c r="E15" s="96"/>
      <c r="F15" s="78">
        <v>1071.2</v>
      </c>
      <c r="G15" s="96"/>
      <c r="H15" s="96"/>
      <c r="I15" s="96"/>
      <c r="J15" s="96"/>
      <c r="K15" s="96"/>
      <c r="L15" s="96"/>
      <c r="M15" s="134"/>
      <c r="N15" s="134"/>
      <c r="O15" s="96">
        <f t="shared" si="6"/>
        <v>1071.2</v>
      </c>
      <c r="P15" s="96"/>
      <c r="Q15" s="96"/>
      <c r="R15" s="96">
        <f t="shared" si="7"/>
        <v>0</v>
      </c>
      <c r="S15" s="306" t="e">
        <f t="shared" si="8"/>
        <v>#DIV/0!</v>
      </c>
    </row>
    <row r="16" spans="1:19" ht="60" customHeight="1">
      <c r="A16" s="91"/>
      <c r="B16" s="79" t="s">
        <v>362</v>
      </c>
      <c r="C16" s="96"/>
      <c r="D16" s="96"/>
      <c r="E16" s="96"/>
      <c r="F16" s="78">
        <v>1722.1</v>
      </c>
      <c r="G16" s="96"/>
      <c r="H16" s="96"/>
      <c r="I16" s="96"/>
      <c r="J16" s="96"/>
      <c r="K16" s="96"/>
      <c r="L16" s="96"/>
      <c r="M16" s="134"/>
      <c r="N16" s="134"/>
      <c r="O16" s="96">
        <f t="shared" si="6"/>
        <v>1722.1</v>
      </c>
      <c r="P16" s="96"/>
      <c r="Q16" s="96"/>
      <c r="R16" s="96">
        <f t="shared" si="7"/>
        <v>0</v>
      </c>
      <c r="S16" s="306" t="e">
        <f t="shared" si="8"/>
        <v>#DIV/0!</v>
      </c>
    </row>
    <row r="17" spans="1:19" ht="39" customHeight="1">
      <c r="A17" s="91"/>
      <c r="B17" s="79" t="s">
        <v>363</v>
      </c>
      <c r="C17" s="96"/>
      <c r="D17" s="96"/>
      <c r="E17" s="96"/>
      <c r="F17" s="78">
        <v>650</v>
      </c>
      <c r="G17" s="96"/>
      <c r="H17" s="96"/>
      <c r="I17" s="96"/>
      <c r="J17" s="96"/>
      <c r="K17" s="96"/>
      <c r="L17" s="96"/>
      <c r="M17" s="134"/>
      <c r="N17" s="134"/>
      <c r="O17" s="96">
        <f t="shared" si="6"/>
        <v>650</v>
      </c>
      <c r="P17" s="96"/>
      <c r="Q17" s="96"/>
      <c r="R17" s="96">
        <f t="shared" si="7"/>
        <v>0</v>
      </c>
      <c r="S17" s="306" t="e">
        <f t="shared" si="8"/>
        <v>#DIV/0!</v>
      </c>
    </row>
    <row r="18" spans="1:19" ht="42" customHeight="1">
      <c r="A18" s="91"/>
      <c r="B18" s="79" t="s">
        <v>364</v>
      </c>
      <c r="C18" s="96"/>
      <c r="D18" s="96"/>
      <c r="E18" s="96"/>
      <c r="F18" s="78">
        <v>477</v>
      </c>
      <c r="G18" s="96"/>
      <c r="H18" s="96"/>
      <c r="I18" s="96"/>
      <c r="J18" s="96"/>
      <c r="K18" s="96"/>
      <c r="L18" s="96"/>
      <c r="M18" s="134"/>
      <c r="N18" s="134"/>
      <c r="O18" s="96">
        <f t="shared" si="6"/>
        <v>477</v>
      </c>
      <c r="P18" s="96"/>
      <c r="Q18" s="96"/>
      <c r="R18" s="96">
        <f t="shared" si="7"/>
        <v>0</v>
      </c>
      <c r="S18" s="306" t="e">
        <f t="shared" si="8"/>
        <v>#DIV/0!</v>
      </c>
    </row>
    <row r="19" spans="1:19" ht="40.5" customHeight="1">
      <c r="A19" s="91"/>
      <c r="B19" s="79" t="s">
        <v>365</v>
      </c>
      <c r="C19" s="96"/>
      <c r="D19" s="96"/>
      <c r="E19" s="96"/>
      <c r="F19" s="78">
        <v>482</v>
      </c>
      <c r="G19" s="96"/>
      <c r="H19" s="96"/>
      <c r="I19" s="96"/>
      <c r="J19" s="96"/>
      <c r="K19" s="96"/>
      <c r="L19" s="96"/>
      <c r="M19" s="134"/>
      <c r="N19" s="134"/>
      <c r="O19" s="96">
        <f t="shared" si="6"/>
        <v>482</v>
      </c>
      <c r="P19" s="96"/>
      <c r="Q19" s="96"/>
      <c r="R19" s="96">
        <f t="shared" si="7"/>
        <v>0</v>
      </c>
      <c r="S19" s="306" t="e">
        <f t="shared" si="8"/>
        <v>#DIV/0!</v>
      </c>
    </row>
    <row r="20" spans="1:19" ht="18" customHeight="1">
      <c r="A20" s="91"/>
      <c r="B20" s="79" t="s">
        <v>366</v>
      </c>
      <c r="C20" s="96"/>
      <c r="D20" s="96"/>
      <c r="E20" s="96"/>
      <c r="F20" s="78">
        <v>57.9</v>
      </c>
      <c r="G20" s="96"/>
      <c r="H20" s="96"/>
      <c r="I20" s="96"/>
      <c r="J20" s="96"/>
      <c r="K20" s="96"/>
      <c r="L20" s="96"/>
      <c r="M20" s="134"/>
      <c r="N20" s="134"/>
      <c r="O20" s="96">
        <f t="shared" si="6"/>
        <v>57.9</v>
      </c>
      <c r="P20" s="96"/>
      <c r="Q20" s="96"/>
      <c r="R20" s="96">
        <f t="shared" si="7"/>
        <v>0</v>
      </c>
      <c r="S20" s="306" t="e">
        <f t="shared" si="8"/>
        <v>#DIV/0!</v>
      </c>
    </row>
    <row r="21" spans="1:19" ht="18" customHeight="1">
      <c r="A21" s="91"/>
      <c r="B21" s="79" t="s">
        <v>366</v>
      </c>
      <c r="C21" s="96"/>
      <c r="D21" s="96"/>
      <c r="E21" s="96"/>
      <c r="F21" s="78">
        <v>22.1</v>
      </c>
      <c r="G21" s="96"/>
      <c r="H21" s="96"/>
      <c r="I21" s="96"/>
      <c r="J21" s="96"/>
      <c r="K21" s="96"/>
      <c r="L21" s="96"/>
      <c r="M21" s="134"/>
      <c r="N21" s="134"/>
      <c r="O21" s="96">
        <f t="shared" si="6"/>
        <v>22.1</v>
      </c>
      <c r="P21" s="96"/>
      <c r="Q21" s="96"/>
      <c r="R21" s="96">
        <f t="shared" si="7"/>
        <v>0</v>
      </c>
      <c r="S21" s="306" t="e">
        <f t="shared" si="8"/>
        <v>#DIV/0!</v>
      </c>
    </row>
    <row r="22" spans="1:19" ht="18" customHeight="1">
      <c r="A22" s="91"/>
      <c r="B22" s="79" t="s">
        <v>367</v>
      </c>
      <c r="C22" s="96"/>
      <c r="D22" s="96"/>
      <c r="E22" s="96"/>
      <c r="F22" s="78">
        <v>6400</v>
      </c>
      <c r="G22" s="96"/>
      <c r="H22" s="96"/>
      <c r="I22" s="96"/>
      <c r="J22" s="96"/>
      <c r="K22" s="96"/>
      <c r="L22" s="96"/>
      <c r="M22" s="134"/>
      <c r="N22" s="134"/>
      <c r="O22" s="96">
        <f t="shared" si="6"/>
        <v>6400</v>
      </c>
      <c r="P22" s="96"/>
      <c r="Q22" s="96"/>
      <c r="R22" s="96">
        <f t="shared" si="7"/>
        <v>0</v>
      </c>
      <c r="S22" s="306" t="e">
        <f t="shared" si="8"/>
        <v>#DIV/0!</v>
      </c>
    </row>
    <row r="23" spans="1:19" ht="18.75" customHeight="1">
      <c r="A23" s="91"/>
      <c r="B23" s="79" t="s">
        <v>368</v>
      </c>
      <c r="C23" s="96"/>
      <c r="D23" s="96"/>
      <c r="E23" s="96"/>
      <c r="F23" s="78">
        <v>4822</v>
      </c>
      <c r="G23" s="96"/>
      <c r="H23" s="96"/>
      <c r="I23" s="96"/>
      <c r="J23" s="96"/>
      <c r="K23" s="96"/>
      <c r="L23" s="96"/>
      <c r="M23" s="134"/>
      <c r="N23" s="134"/>
      <c r="O23" s="96">
        <f t="shared" si="6"/>
        <v>4822</v>
      </c>
      <c r="P23" s="96"/>
      <c r="Q23" s="96"/>
      <c r="R23" s="96">
        <f t="shared" si="7"/>
        <v>0</v>
      </c>
      <c r="S23" s="306" t="e">
        <f t="shared" si="8"/>
        <v>#DIV/0!</v>
      </c>
    </row>
    <row r="24" spans="1:19" ht="18" customHeight="1">
      <c r="A24" s="91"/>
      <c r="B24" s="79" t="s">
        <v>369</v>
      </c>
      <c r="C24" s="96"/>
      <c r="D24" s="96"/>
      <c r="E24" s="96"/>
      <c r="F24" s="78">
        <v>196</v>
      </c>
      <c r="G24" s="96"/>
      <c r="H24" s="96"/>
      <c r="I24" s="96"/>
      <c r="J24" s="96"/>
      <c r="K24" s="96"/>
      <c r="L24" s="96"/>
      <c r="M24" s="134"/>
      <c r="N24" s="134"/>
      <c r="O24" s="96">
        <f t="shared" si="6"/>
        <v>196</v>
      </c>
      <c r="P24" s="96"/>
      <c r="Q24" s="96"/>
      <c r="R24" s="96">
        <f t="shared" si="7"/>
        <v>0</v>
      </c>
      <c r="S24" s="306" t="e">
        <f t="shared" si="8"/>
        <v>#DIV/0!</v>
      </c>
    </row>
    <row r="25" spans="1:19" ht="18" customHeight="1">
      <c r="A25" s="91"/>
      <c r="B25" s="79" t="s">
        <v>370</v>
      </c>
      <c r="C25" s="96"/>
      <c r="D25" s="96"/>
      <c r="E25" s="96"/>
      <c r="F25" s="78">
        <v>194.5</v>
      </c>
      <c r="G25" s="96"/>
      <c r="H25" s="96"/>
      <c r="I25" s="96"/>
      <c r="J25" s="96"/>
      <c r="K25" s="96"/>
      <c r="L25" s="96"/>
      <c r="M25" s="134"/>
      <c r="N25" s="134"/>
      <c r="O25" s="96">
        <f t="shared" si="6"/>
        <v>194.5</v>
      </c>
      <c r="P25" s="96"/>
      <c r="Q25" s="96"/>
      <c r="R25" s="96">
        <f t="shared" si="7"/>
        <v>0</v>
      </c>
      <c r="S25" s="306" t="e">
        <f t="shared" si="8"/>
        <v>#DIV/0!</v>
      </c>
    </row>
    <row r="26" spans="1:19" ht="18" customHeight="1">
      <c r="A26" s="91"/>
      <c r="B26" s="79" t="s">
        <v>371</v>
      </c>
      <c r="C26" s="96"/>
      <c r="D26" s="96"/>
      <c r="E26" s="96"/>
      <c r="F26" s="78">
        <v>7476.4</v>
      </c>
      <c r="G26" s="96"/>
      <c r="H26" s="96"/>
      <c r="I26" s="96"/>
      <c r="J26" s="96"/>
      <c r="K26" s="96"/>
      <c r="L26" s="96"/>
      <c r="M26" s="134"/>
      <c r="N26" s="134"/>
      <c r="O26" s="96">
        <f t="shared" si="6"/>
        <v>7476.4</v>
      </c>
      <c r="P26" s="96"/>
      <c r="Q26" s="96"/>
      <c r="R26" s="96">
        <f t="shared" si="7"/>
        <v>0</v>
      </c>
      <c r="S26" s="306" t="e">
        <f t="shared" si="8"/>
        <v>#DIV/0!</v>
      </c>
    </row>
    <row r="27" spans="1:19" ht="18" customHeight="1">
      <c r="A27" s="91"/>
      <c r="B27" s="79" t="s">
        <v>372</v>
      </c>
      <c r="C27" s="96"/>
      <c r="D27" s="96"/>
      <c r="E27" s="96"/>
      <c r="F27" s="78">
        <v>1557.9</v>
      </c>
      <c r="G27" s="96"/>
      <c r="H27" s="96"/>
      <c r="I27" s="96"/>
      <c r="J27" s="96"/>
      <c r="K27" s="96"/>
      <c r="L27" s="96"/>
      <c r="M27" s="134"/>
      <c r="N27" s="134"/>
      <c r="O27" s="96">
        <f t="shared" si="6"/>
        <v>1557.9</v>
      </c>
      <c r="P27" s="96"/>
      <c r="Q27" s="96"/>
      <c r="R27" s="96">
        <f t="shared" si="7"/>
        <v>0</v>
      </c>
      <c r="S27" s="306" t="e">
        <f t="shared" si="8"/>
        <v>#DIV/0!</v>
      </c>
    </row>
    <row r="28" spans="1:19" ht="37.5" customHeight="1">
      <c r="A28" s="91"/>
      <c r="B28" s="79" t="s">
        <v>373</v>
      </c>
      <c r="C28" s="96"/>
      <c r="D28" s="96"/>
      <c r="E28" s="96"/>
      <c r="F28" s="78">
        <v>324</v>
      </c>
      <c r="G28" s="96"/>
      <c r="H28" s="96"/>
      <c r="I28" s="96"/>
      <c r="J28" s="96"/>
      <c r="K28" s="96"/>
      <c r="L28" s="96"/>
      <c r="M28" s="134"/>
      <c r="N28" s="134"/>
      <c r="O28" s="96">
        <f t="shared" si="6"/>
        <v>324</v>
      </c>
      <c r="P28" s="96"/>
      <c r="Q28" s="96"/>
      <c r="R28" s="96">
        <f t="shared" si="7"/>
        <v>0</v>
      </c>
      <c r="S28" s="306" t="e">
        <f t="shared" si="8"/>
        <v>#DIV/0!</v>
      </c>
    </row>
    <row r="29" spans="1:19" ht="18" customHeight="1">
      <c r="A29" s="91"/>
      <c r="B29" s="79" t="s">
        <v>374</v>
      </c>
      <c r="C29" s="96"/>
      <c r="D29" s="96"/>
      <c r="E29" s="96"/>
      <c r="F29" s="78">
        <v>93</v>
      </c>
      <c r="G29" s="96"/>
      <c r="H29" s="96"/>
      <c r="I29" s="96"/>
      <c r="J29" s="96"/>
      <c r="K29" s="96"/>
      <c r="L29" s="96"/>
      <c r="M29" s="134"/>
      <c r="N29" s="134"/>
      <c r="O29" s="96">
        <f t="shared" si="6"/>
        <v>93</v>
      </c>
      <c r="P29" s="96"/>
      <c r="Q29" s="96"/>
      <c r="R29" s="96">
        <f t="shared" si="7"/>
        <v>0</v>
      </c>
      <c r="S29" s="306" t="e">
        <f t="shared" si="8"/>
        <v>#DIV/0!</v>
      </c>
    </row>
    <row r="30" spans="1:19" ht="18" customHeight="1">
      <c r="A30" s="91"/>
      <c r="B30" s="79" t="s">
        <v>375</v>
      </c>
      <c r="C30" s="96"/>
      <c r="D30" s="96"/>
      <c r="E30" s="96"/>
      <c r="F30" s="78">
        <v>9.6</v>
      </c>
      <c r="G30" s="96"/>
      <c r="H30" s="96"/>
      <c r="I30" s="96"/>
      <c r="J30" s="96"/>
      <c r="K30" s="96"/>
      <c r="L30" s="96"/>
      <c r="M30" s="134"/>
      <c r="N30" s="134"/>
      <c r="O30" s="96">
        <f t="shared" si="6"/>
        <v>9.6</v>
      </c>
      <c r="P30" s="96"/>
      <c r="Q30" s="96"/>
      <c r="R30" s="96">
        <f t="shared" si="7"/>
        <v>0</v>
      </c>
      <c r="S30" s="306" t="e">
        <f t="shared" si="8"/>
        <v>#DIV/0!</v>
      </c>
    </row>
    <row r="31" spans="1:19" ht="18" customHeight="1">
      <c r="A31" s="91"/>
      <c r="B31" s="79" t="s">
        <v>376</v>
      </c>
      <c r="C31" s="96"/>
      <c r="D31" s="96"/>
      <c r="E31" s="96"/>
      <c r="F31" s="78">
        <v>19.3</v>
      </c>
      <c r="G31" s="96"/>
      <c r="H31" s="96"/>
      <c r="I31" s="96"/>
      <c r="J31" s="96"/>
      <c r="K31" s="96"/>
      <c r="L31" s="96"/>
      <c r="M31" s="134"/>
      <c r="N31" s="134"/>
      <c r="O31" s="96">
        <f t="shared" si="6"/>
        <v>19.3</v>
      </c>
      <c r="P31" s="96"/>
      <c r="Q31" s="96"/>
      <c r="R31" s="96">
        <f t="shared" si="7"/>
        <v>0</v>
      </c>
      <c r="S31" s="306" t="e">
        <f t="shared" si="8"/>
        <v>#DIV/0!</v>
      </c>
    </row>
    <row r="32" spans="1:19" ht="18" customHeight="1">
      <c r="A32" s="91"/>
      <c r="B32" s="79" t="s">
        <v>377</v>
      </c>
      <c r="C32" s="96"/>
      <c r="D32" s="96"/>
      <c r="E32" s="96"/>
      <c r="F32" s="78">
        <v>36.5</v>
      </c>
      <c r="G32" s="96"/>
      <c r="H32" s="96"/>
      <c r="I32" s="96"/>
      <c r="J32" s="96"/>
      <c r="K32" s="96"/>
      <c r="L32" s="96"/>
      <c r="M32" s="134"/>
      <c r="N32" s="134"/>
      <c r="O32" s="96">
        <f t="shared" si="6"/>
        <v>36.5</v>
      </c>
      <c r="P32" s="96"/>
      <c r="Q32" s="96"/>
      <c r="R32" s="96">
        <f t="shared" si="7"/>
        <v>0</v>
      </c>
      <c r="S32" s="306" t="e">
        <f t="shared" si="8"/>
        <v>#DIV/0!</v>
      </c>
    </row>
    <row r="33" spans="1:19" ht="18" customHeight="1">
      <c r="A33" s="91"/>
      <c r="B33" s="79" t="s">
        <v>378</v>
      </c>
      <c r="C33" s="96"/>
      <c r="D33" s="96"/>
      <c r="E33" s="96"/>
      <c r="F33" s="78">
        <v>40.4</v>
      </c>
      <c r="G33" s="96"/>
      <c r="H33" s="96"/>
      <c r="I33" s="96"/>
      <c r="J33" s="96"/>
      <c r="K33" s="96"/>
      <c r="L33" s="96"/>
      <c r="M33" s="134"/>
      <c r="N33" s="134"/>
      <c r="O33" s="96">
        <f t="shared" si="6"/>
        <v>40.4</v>
      </c>
      <c r="P33" s="96"/>
      <c r="Q33" s="96"/>
      <c r="R33" s="96">
        <f t="shared" si="7"/>
        <v>0</v>
      </c>
      <c r="S33" s="306" t="e">
        <f t="shared" si="8"/>
        <v>#DIV/0!</v>
      </c>
    </row>
    <row r="34" spans="1:19" ht="39.950000000000003" customHeight="1">
      <c r="A34" s="91"/>
      <c r="B34" s="79" t="s">
        <v>379</v>
      </c>
      <c r="C34" s="96"/>
      <c r="D34" s="96"/>
      <c r="E34" s="96"/>
      <c r="F34" s="78"/>
      <c r="G34" s="78">
        <v>81.45</v>
      </c>
      <c r="H34" s="96"/>
      <c r="I34" s="96"/>
      <c r="J34" s="96"/>
      <c r="K34" s="96"/>
      <c r="L34" s="96"/>
      <c r="M34" s="134"/>
      <c r="N34" s="134"/>
      <c r="O34" s="96"/>
      <c r="P34" s="96">
        <f>G34</f>
        <v>81.45</v>
      </c>
      <c r="Q34" s="96"/>
      <c r="R34" s="96">
        <f t="shared" si="7"/>
        <v>-81.45</v>
      </c>
      <c r="S34" s="306">
        <f t="shared" si="8"/>
        <v>0</v>
      </c>
    </row>
    <row r="35" spans="1:19" ht="22.5" customHeight="1">
      <c r="A35" s="91"/>
      <c r="B35" s="79" t="s">
        <v>380</v>
      </c>
      <c r="C35" s="96"/>
      <c r="D35" s="96"/>
      <c r="E35" s="96"/>
      <c r="F35" s="78"/>
      <c r="G35" s="78">
        <v>112.239996</v>
      </c>
      <c r="H35" s="96"/>
      <c r="I35" s="96"/>
      <c r="J35" s="96"/>
      <c r="K35" s="96"/>
      <c r="L35" s="96"/>
      <c r="M35" s="134"/>
      <c r="N35" s="134"/>
      <c r="O35" s="96">
        <v>112.239996</v>
      </c>
      <c r="P35" s="96"/>
      <c r="Q35" s="96"/>
      <c r="R35" s="96">
        <f t="shared" si="7"/>
        <v>0</v>
      </c>
      <c r="S35" s="306" t="e">
        <f t="shared" si="8"/>
        <v>#DIV/0!</v>
      </c>
    </row>
    <row r="36" spans="1:19" ht="18" customHeight="1">
      <c r="A36" s="91"/>
      <c r="B36" s="79" t="s">
        <v>381</v>
      </c>
      <c r="C36" s="96"/>
      <c r="D36" s="96"/>
      <c r="E36" s="96"/>
      <c r="F36" s="78"/>
      <c r="G36" s="78">
        <v>69.444996000000003</v>
      </c>
      <c r="H36" s="96"/>
      <c r="I36" s="96"/>
      <c r="J36" s="96"/>
      <c r="K36" s="96"/>
      <c r="L36" s="96"/>
      <c r="M36" s="134"/>
      <c r="N36" s="134"/>
      <c r="O36" s="96">
        <v>69.444996000000003</v>
      </c>
      <c r="P36" s="96"/>
      <c r="Q36" s="96"/>
      <c r="R36" s="96">
        <f t="shared" si="7"/>
        <v>0</v>
      </c>
      <c r="S36" s="306" t="e">
        <f t="shared" si="8"/>
        <v>#DIV/0!</v>
      </c>
    </row>
    <row r="37" spans="1:19" ht="39.950000000000003" customHeight="1">
      <c r="A37" s="91"/>
      <c r="B37" s="79" t="s">
        <v>464</v>
      </c>
      <c r="C37" s="96"/>
      <c r="D37" s="96"/>
      <c r="E37" s="96"/>
      <c r="F37" s="78"/>
      <c r="G37" s="78">
        <v>9.7650000000000006</v>
      </c>
      <c r="H37" s="96"/>
      <c r="I37" s="96"/>
      <c r="J37" s="96"/>
      <c r="K37" s="96"/>
      <c r="L37" s="96"/>
      <c r="M37" s="134"/>
      <c r="N37" s="134"/>
      <c r="O37" s="96">
        <v>9.7650000000000006</v>
      </c>
      <c r="P37" s="96"/>
      <c r="Q37" s="96"/>
      <c r="R37" s="96">
        <f t="shared" si="7"/>
        <v>0</v>
      </c>
      <c r="S37" s="306" t="e">
        <f t="shared" si="8"/>
        <v>#DIV/0!</v>
      </c>
    </row>
    <row r="38" spans="1:19" ht="19.5" customHeight="1">
      <c r="A38" s="91"/>
      <c r="B38" s="79" t="s">
        <v>383</v>
      </c>
      <c r="C38" s="96"/>
      <c r="D38" s="96"/>
      <c r="E38" s="96"/>
      <c r="F38" s="78"/>
      <c r="G38" s="78">
        <v>10.8</v>
      </c>
      <c r="H38" s="96"/>
      <c r="I38" s="96"/>
      <c r="J38" s="96"/>
      <c r="K38" s="96"/>
      <c r="L38" s="96"/>
      <c r="M38" s="134"/>
      <c r="N38" s="134"/>
      <c r="O38" s="96">
        <v>10.8</v>
      </c>
      <c r="P38" s="96"/>
      <c r="Q38" s="96"/>
      <c r="R38" s="96">
        <f t="shared" si="7"/>
        <v>0</v>
      </c>
      <c r="S38" s="306" t="e">
        <f t="shared" si="8"/>
        <v>#DIV/0!</v>
      </c>
    </row>
    <row r="39" spans="1:19" ht="39.950000000000003" customHeight="1">
      <c r="A39" s="91"/>
      <c r="B39" s="79" t="s">
        <v>384</v>
      </c>
      <c r="C39" s="96"/>
      <c r="D39" s="96"/>
      <c r="E39" s="96"/>
      <c r="F39" s="78"/>
      <c r="G39" s="78">
        <v>13.000007999999999</v>
      </c>
      <c r="H39" s="96"/>
      <c r="I39" s="96"/>
      <c r="J39" s="96"/>
      <c r="K39" s="96"/>
      <c r="L39" s="96"/>
      <c r="M39" s="134"/>
      <c r="N39" s="134"/>
      <c r="O39" s="96">
        <v>13.000007999999999</v>
      </c>
      <c r="P39" s="96"/>
      <c r="Q39" s="96"/>
      <c r="R39" s="96">
        <f t="shared" si="7"/>
        <v>0</v>
      </c>
      <c r="S39" s="306" t="e">
        <f t="shared" si="8"/>
        <v>#DIV/0!</v>
      </c>
    </row>
    <row r="40" spans="1:19" ht="18" customHeight="1">
      <c r="A40" s="91"/>
      <c r="B40" s="79" t="s">
        <v>385</v>
      </c>
      <c r="C40" s="96"/>
      <c r="D40" s="96"/>
      <c r="E40" s="96"/>
      <c r="F40" s="78"/>
      <c r="G40" s="78">
        <v>6.9600959999999992</v>
      </c>
      <c r="H40" s="96"/>
      <c r="I40" s="96"/>
      <c r="J40" s="96"/>
      <c r="K40" s="96"/>
      <c r="L40" s="96"/>
      <c r="M40" s="134"/>
      <c r="N40" s="134"/>
      <c r="O40" s="96">
        <v>6.9600959999999992</v>
      </c>
      <c r="P40" s="96"/>
      <c r="Q40" s="96"/>
      <c r="R40" s="96">
        <f t="shared" si="7"/>
        <v>0</v>
      </c>
      <c r="S40" s="306" t="e">
        <f t="shared" si="8"/>
        <v>#DIV/0!</v>
      </c>
    </row>
    <row r="41" spans="1:19" ht="18" customHeight="1">
      <c r="A41" s="91"/>
      <c r="B41" s="79" t="s">
        <v>386</v>
      </c>
      <c r="C41" s="96"/>
      <c r="D41" s="96"/>
      <c r="E41" s="96"/>
      <c r="F41" s="78"/>
      <c r="G41" s="78">
        <v>6.1099919999999992</v>
      </c>
      <c r="H41" s="96"/>
      <c r="I41" s="96"/>
      <c r="J41" s="96"/>
      <c r="K41" s="96"/>
      <c r="L41" s="96"/>
      <c r="M41" s="134"/>
      <c r="N41" s="134"/>
      <c r="O41" s="96">
        <v>6.1099919999999992</v>
      </c>
      <c r="P41" s="96"/>
      <c r="Q41" s="96"/>
      <c r="R41" s="96">
        <f t="shared" si="7"/>
        <v>0</v>
      </c>
      <c r="S41" s="306" t="e">
        <f t="shared" si="8"/>
        <v>#DIV/0!</v>
      </c>
    </row>
    <row r="42" spans="1:19" ht="18" customHeight="1">
      <c r="A42" s="91"/>
      <c r="B42" s="79" t="s">
        <v>387</v>
      </c>
      <c r="C42" s="96"/>
      <c r="D42" s="96"/>
      <c r="E42" s="96"/>
      <c r="F42" s="78"/>
      <c r="G42" s="78">
        <v>94.8</v>
      </c>
      <c r="H42" s="96"/>
      <c r="I42" s="96"/>
      <c r="J42" s="96"/>
      <c r="K42" s="96"/>
      <c r="L42" s="96"/>
      <c r="M42" s="134"/>
      <c r="N42" s="134"/>
      <c r="O42" s="96">
        <v>94.8</v>
      </c>
      <c r="P42" s="96"/>
      <c r="Q42" s="96"/>
      <c r="R42" s="96">
        <f t="shared" si="7"/>
        <v>0</v>
      </c>
      <c r="S42" s="306" t="e">
        <f t="shared" si="8"/>
        <v>#DIV/0!</v>
      </c>
    </row>
    <row r="43" spans="1:19" ht="18" customHeight="1">
      <c r="A43" s="91"/>
      <c r="B43" s="79" t="s">
        <v>388</v>
      </c>
      <c r="C43" s="96"/>
      <c r="D43" s="96"/>
      <c r="E43" s="96"/>
      <c r="F43" s="78"/>
      <c r="G43" s="78">
        <v>74.849999999999994</v>
      </c>
      <c r="H43" s="96"/>
      <c r="I43" s="96"/>
      <c r="J43" s="96"/>
      <c r="K43" s="96"/>
      <c r="L43" s="96"/>
      <c r="M43" s="134"/>
      <c r="N43" s="134"/>
      <c r="O43" s="96">
        <v>74.849999999999994</v>
      </c>
      <c r="P43" s="96"/>
      <c r="Q43" s="96"/>
      <c r="R43" s="96">
        <f t="shared" si="7"/>
        <v>0</v>
      </c>
      <c r="S43" s="306" t="e">
        <f t="shared" si="8"/>
        <v>#DIV/0!</v>
      </c>
    </row>
    <row r="44" spans="1:19" ht="18" customHeight="1">
      <c r="A44" s="91"/>
      <c r="B44" s="79" t="s">
        <v>389</v>
      </c>
      <c r="C44" s="96"/>
      <c r="D44" s="96"/>
      <c r="E44" s="96"/>
      <c r="F44" s="78"/>
      <c r="G44" s="78">
        <v>69.999995999999996</v>
      </c>
      <c r="H44" s="96"/>
      <c r="I44" s="96"/>
      <c r="J44" s="96"/>
      <c r="K44" s="96"/>
      <c r="L44" s="96"/>
      <c r="M44" s="134"/>
      <c r="N44" s="134"/>
      <c r="O44" s="96">
        <v>69.999995999999996</v>
      </c>
      <c r="P44" s="96"/>
      <c r="Q44" s="96"/>
      <c r="R44" s="96">
        <f t="shared" si="7"/>
        <v>0</v>
      </c>
      <c r="S44" s="306" t="e">
        <f t="shared" si="8"/>
        <v>#DIV/0!</v>
      </c>
    </row>
    <row r="45" spans="1:19" ht="18" customHeight="1">
      <c r="A45" s="91"/>
      <c r="B45" s="79" t="s">
        <v>390</v>
      </c>
      <c r="C45" s="96"/>
      <c r="D45" s="96"/>
      <c r="E45" s="96"/>
      <c r="F45" s="96"/>
      <c r="G45" s="78">
        <v>550.04775240000004</v>
      </c>
      <c r="H45" s="78">
        <v>1017.8</v>
      </c>
      <c r="I45" s="96"/>
      <c r="J45" s="96"/>
      <c r="K45" s="96"/>
      <c r="L45" s="96"/>
      <c r="M45" s="134"/>
      <c r="N45" s="134"/>
      <c r="O45" s="96">
        <v>550.04775240000004</v>
      </c>
      <c r="P45" s="96">
        <v>1017.8</v>
      </c>
      <c r="Q45" s="96"/>
      <c r="R45" s="96">
        <f t="shared" si="7"/>
        <v>-1017.8</v>
      </c>
      <c r="S45" s="306">
        <f t="shared" si="8"/>
        <v>0</v>
      </c>
    </row>
    <row r="46" spans="1:19" ht="39.950000000000003" customHeight="1">
      <c r="A46" s="91"/>
      <c r="B46" s="79" t="s">
        <v>391</v>
      </c>
      <c r="C46" s="96"/>
      <c r="D46" s="96"/>
      <c r="E46" s="96"/>
      <c r="F46" s="96"/>
      <c r="G46" s="78">
        <v>320.60000000000002</v>
      </c>
      <c r="H46" s="78">
        <v>320.60000000000002</v>
      </c>
      <c r="I46" s="96"/>
      <c r="J46" s="96"/>
      <c r="K46" s="96"/>
      <c r="L46" s="96"/>
      <c r="M46" s="134"/>
      <c r="N46" s="134"/>
      <c r="O46" s="96">
        <v>320.60000000000002</v>
      </c>
      <c r="P46" s="96">
        <v>320.60000000000002</v>
      </c>
      <c r="Q46" s="96"/>
      <c r="R46" s="96">
        <f t="shared" si="7"/>
        <v>-320.60000000000002</v>
      </c>
      <c r="S46" s="96">
        <f t="shared" si="8"/>
        <v>0</v>
      </c>
    </row>
    <row r="47" spans="1:19" ht="39.950000000000003" customHeight="1">
      <c r="A47" s="91"/>
      <c r="B47" s="79" t="s">
        <v>391</v>
      </c>
      <c r="C47" s="96"/>
      <c r="D47" s="96"/>
      <c r="E47" s="96"/>
      <c r="F47" s="96"/>
      <c r="G47" s="78">
        <v>173.95</v>
      </c>
      <c r="H47" s="78">
        <v>174</v>
      </c>
      <c r="I47" s="96"/>
      <c r="J47" s="96"/>
      <c r="K47" s="96"/>
      <c r="L47" s="96"/>
      <c r="M47" s="134"/>
      <c r="N47" s="134"/>
      <c r="O47" s="96">
        <v>173.95</v>
      </c>
      <c r="P47" s="96">
        <v>174</v>
      </c>
      <c r="Q47" s="96"/>
      <c r="R47" s="96">
        <f t="shared" si="7"/>
        <v>-174</v>
      </c>
      <c r="S47" s="96">
        <f t="shared" si="8"/>
        <v>0</v>
      </c>
    </row>
    <row r="48" spans="1:19" ht="39.950000000000003" customHeight="1">
      <c r="A48" s="91"/>
      <c r="B48" s="79" t="s">
        <v>391</v>
      </c>
      <c r="C48" s="96"/>
      <c r="D48" s="96"/>
      <c r="E48" s="96"/>
      <c r="F48" s="96"/>
      <c r="G48" s="78">
        <v>320.77500000000003</v>
      </c>
      <c r="H48" s="78">
        <v>320.7</v>
      </c>
      <c r="I48" s="96"/>
      <c r="J48" s="96"/>
      <c r="K48" s="96"/>
      <c r="L48" s="96"/>
      <c r="M48" s="134"/>
      <c r="N48" s="134"/>
      <c r="O48" s="96">
        <v>320.77500000000003</v>
      </c>
      <c r="P48" s="96">
        <v>320.7</v>
      </c>
      <c r="Q48" s="96"/>
      <c r="R48" s="96">
        <f t="shared" si="7"/>
        <v>-320.7</v>
      </c>
      <c r="S48" s="96">
        <f t="shared" si="8"/>
        <v>0</v>
      </c>
    </row>
    <row r="49" spans="1:19" ht="24" customHeight="1">
      <c r="A49" s="91"/>
      <c r="B49" s="79" t="s">
        <v>392</v>
      </c>
      <c r="C49" s="96"/>
      <c r="D49" s="96"/>
      <c r="E49" s="96"/>
      <c r="F49" s="96"/>
      <c r="G49" s="78">
        <v>279.03679199999999</v>
      </c>
      <c r="H49" s="78">
        <v>279.3</v>
      </c>
      <c r="I49" s="96"/>
      <c r="J49" s="96"/>
      <c r="K49" s="96"/>
      <c r="L49" s="96"/>
      <c r="M49" s="134"/>
      <c r="N49" s="134"/>
      <c r="O49" s="96">
        <v>279.03679199999999</v>
      </c>
      <c r="P49" s="96">
        <v>279.3</v>
      </c>
      <c r="Q49" s="96"/>
      <c r="R49" s="96">
        <f t="shared" si="7"/>
        <v>-279.3</v>
      </c>
      <c r="S49" s="96">
        <f t="shared" si="8"/>
        <v>0</v>
      </c>
    </row>
    <row r="50" spans="1:19" ht="25.5" customHeight="1">
      <c r="A50" s="91"/>
      <c r="B50" s="79" t="s">
        <v>393</v>
      </c>
      <c r="C50" s="96"/>
      <c r="D50" s="96"/>
      <c r="E50" s="96"/>
      <c r="F50" s="96"/>
      <c r="G50" s="78">
        <v>648.9</v>
      </c>
      <c r="H50" s="78">
        <v>648.9</v>
      </c>
      <c r="I50" s="96"/>
      <c r="J50" s="96"/>
      <c r="K50" s="96"/>
      <c r="L50" s="96"/>
      <c r="M50" s="134"/>
      <c r="N50" s="134"/>
      <c r="O50" s="96">
        <v>648.9</v>
      </c>
      <c r="P50" s="96">
        <v>648.9</v>
      </c>
      <c r="Q50" s="96"/>
      <c r="R50" s="96">
        <f t="shared" si="7"/>
        <v>-648.9</v>
      </c>
      <c r="S50" s="96">
        <f t="shared" si="8"/>
        <v>0</v>
      </c>
    </row>
    <row r="51" spans="1:19" ht="136.5" customHeight="1">
      <c r="A51" s="91"/>
      <c r="B51" s="79" t="s">
        <v>394</v>
      </c>
      <c r="C51" s="96"/>
      <c r="D51" s="96"/>
      <c r="E51" s="96"/>
      <c r="F51" s="96"/>
      <c r="G51" s="78">
        <v>11869.999995799999</v>
      </c>
      <c r="H51" s="78">
        <v>11870</v>
      </c>
      <c r="I51" s="96"/>
      <c r="J51" s="96"/>
      <c r="K51" s="96"/>
      <c r="L51" s="96"/>
      <c r="M51" s="134"/>
      <c r="N51" s="134"/>
      <c r="O51" s="96">
        <v>11869.999995799999</v>
      </c>
      <c r="P51" s="96">
        <v>11870</v>
      </c>
      <c r="Q51" s="96"/>
      <c r="R51" s="96">
        <f t="shared" si="7"/>
        <v>-11870</v>
      </c>
      <c r="S51" s="96">
        <f t="shared" si="8"/>
        <v>0</v>
      </c>
    </row>
    <row r="52" spans="1:19" ht="18" customHeight="1">
      <c r="A52" s="91"/>
      <c r="B52" s="79" t="s">
        <v>395</v>
      </c>
      <c r="C52" s="96"/>
      <c r="D52" s="96"/>
      <c r="E52" s="96"/>
      <c r="F52" s="96"/>
      <c r="G52" s="78">
        <v>1858.2000170999997</v>
      </c>
      <c r="H52" s="78">
        <v>1735.2</v>
      </c>
      <c r="I52" s="96"/>
      <c r="J52" s="96"/>
      <c r="K52" s="96"/>
      <c r="L52" s="96"/>
      <c r="M52" s="134"/>
      <c r="N52" s="134"/>
      <c r="O52" s="96">
        <v>1858.2000170999997</v>
      </c>
      <c r="P52" s="96">
        <v>1735.2</v>
      </c>
      <c r="Q52" s="96"/>
      <c r="R52" s="96">
        <f t="shared" si="7"/>
        <v>-1735.2</v>
      </c>
      <c r="S52" s="96">
        <f t="shared" si="8"/>
        <v>0</v>
      </c>
    </row>
    <row r="53" spans="1:19" ht="18" customHeight="1">
      <c r="A53" s="91"/>
      <c r="B53" s="79" t="s">
        <v>396</v>
      </c>
      <c r="C53" s="96"/>
      <c r="D53" s="96"/>
      <c r="E53" s="96"/>
      <c r="F53" s="96"/>
      <c r="G53" s="78">
        <v>990.35998559999996</v>
      </c>
      <c r="H53" s="78">
        <v>925.5</v>
      </c>
      <c r="I53" s="96"/>
      <c r="J53" s="96"/>
      <c r="K53" s="96"/>
      <c r="L53" s="96"/>
      <c r="M53" s="134"/>
      <c r="N53" s="134"/>
      <c r="O53" s="96">
        <v>990.35998559999996</v>
      </c>
      <c r="P53" s="96">
        <v>925.5</v>
      </c>
      <c r="Q53" s="96"/>
      <c r="R53" s="96">
        <f t="shared" si="7"/>
        <v>-925.5</v>
      </c>
      <c r="S53" s="96">
        <f t="shared" si="8"/>
        <v>0</v>
      </c>
    </row>
    <row r="54" spans="1:19" ht="18" customHeight="1">
      <c r="A54" s="91"/>
      <c r="B54" s="79" t="s">
        <v>397</v>
      </c>
      <c r="C54" s="96"/>
      <c r="D54" s="96"/>
      <c r="E54" s="96"/>
      <c r="F54" s="96"/>
      <c r="G54" s="78">
        <v>480.00003120000002</v>
      </c>
      <c r="H54" s="78">
        <v>448.6</v>
      </c>
      <c r="I54" s="96"/>
      <c r="J54" s="96"/>
      <c r="K54" s="96"/>
      <c r="L54" s="96"/>
      <c r="M54" s="134"/>
      <c r="N54" s="134"/>
      <c r="O54" s="96">
        <v>480.00003120000002</v>
      </c>
      <c r="P54" s="96">
        <v>448.6</v>
      </c>
      <c r="Q54" s="96"/>
      <c r="R54" s="96">
        <f t="shared" si="7"/>
        <v>-448.6</v>
      </c>
      <c r="S54" s="96">
        <f t="shared" si="8"/>
        <v>0</v>
      </c>
    </row>
    <row r="55" spans="1:19" ht="60.75" customHeight="1">
      <c r="A55" s="91"/>
      <c r="B55" s="79" t="s">
        <v>466</v>
      </c>
      <c r="C55" s="96"/>
      <c r="D55" s="96"/>
      <c r="E55" s="96"/>
      <c r="F55" s="96"/>
      <c r="G55" s="78">
        <v>90.9159954</v>
      </c>
      <c r="H55" s="78">
        <v>90.8</v>
      </c>
      <c r="I55" s="96"/>
      <c r="J55" s="96"/>
      <c r="K55" s="96"/>
      <c r="L55" s="96"/>
      <c r="M55" s="134"/>
      <c r="N55" s="134"/>
      <c r="O55" s="96">
        <v>90.9159954</v>
      </c>
      <c r="P55" s="96">
        <v>90.8</v>
      </c>
      <c r="Q55" s="96"/>
      <c r="R55" s="96">
        <f t="shared" si="7"/>
        <v>-90.8</v>
      </c>
      <c r="S55" s="96">
        <f t="shared" si="8"/>
        <v>0</v>
      </c>
    </row>
    <row r="56" spans="1:19" ht="39.950000000000003" customHeight="1">
      <c r="A56" s="91"/>
      <c r="B56" s="79" t="s">
        <v>399</v>
      </c>
      <c r="C56" s="96"/>
      <c r="D56" s="96"/>
      <c r="E56" s="96"/>
      <c r="F56" s="96"/>
      <c r="G56" s="78">
        <v>16.102697500000001</v>
      </c>
      <c r="H56" s="78">
        <v>17</v>
      </c>
      <c r="I56" s="96"/>
      <c r="J56" s="96"/>
      <c r="K56" s="96"/>
      <c r="L56" s="96"/>
      <c r="M56" s="134"/>
      <c r="N56" s="134"/>
      <c r="O56" s="96">
        <v>16.102697500000001</v>
      </c>
      <c r="P56" s="96">
        <v>17</v>
      </c>
      <c r="Q56" s="96"/>
      <c r="R56" s="96">
        <f t="shared" si="7"/>
        <v>-17</v>
      </c>
      <c r="S56" s="96">
        <f t="shared" si="8"/>
        <v>0</v>
      </c>
    </row>
    <row r="57" spans="1:19" ht="39.950000000000003" customHeight="1">
      <c r="A57" s="91"/>
      <c r="B57" s="79" t="s">
        <v>400</v>
      </c>
      <c r="C57" s="96"/>
      <c r="D57" s="96"/>
      <c r="E57" s="96"/>
      <c r="F57" s="96"/>
      <c r="G57" s="78">
        <v>133.7174613</v>
      </c>
      <c r="H57" s="78">
        <v>135.5</v>
      </c>
      <c r="I57" s="96"/>
      <c r="J57" s="96"/>
      <c r="K57" s="96"/>
      <c r="L57" s="96"/>
      <c r="M57" s="134"/>
      <c r="N57" s="134"/>
      <c r="O57" s="96">
        <v>133.7174613</v>
      </c>
      <c r="P57" s="96">
        <v>135.5</v>
      </c>
      <c r="Q57" s="96"/>
      <c r="R57" s="96">
        <f t="shared" si="7"/>
        <v>-135.5</v>
      </c>
      <c r="S57" s="96">
        <f t="shared" si="8"/>
        <v>0</v>
      </c>
    </row>
    <row r="58" spans="1:19" ht="17.100000000000001" customHeight="1">
      <c r="A58" s="91"/>
      <c r="B58" s="79" t="s">
        <v>401</v>
      </c>
      <c r="C58" s="96"/>
      <c r="D58" s="96"/>
      <c r="E58" s="96"/>
      <c r="F58" s="96"/>
      <c r="G58" s="78">
        <v>430.50000149999994</v>
      </c>
      <c r="H58" s="78">
        <v>430.5</v>
      </c>
      <c r="I58" s="96"/>
      <c r="J58" s="96"/>
      <c r="K58" s="96"/>
      <c r="L58" s="96"/>
      <c r="M58" s="134"/>
      <c r="N58" s="134"/>
      <c r="O58" s="96">
        <v>430.50000149999994</v>
      </c>
      <c r="P58" s="96">
        <v>430.5</v>
      </c>
      <c r="Q58" s="96"/>
      <c r="R58" s="96">
        <f t="shared" si="7"/>
        <v>-430.5</v>
      </c>
      <c r="S58" s="96">
        <f t="shared" si="8"/>
        <v>0</v>
      </c>
    </row>
    <row r="59" spans="1:19" ht="17.100000000000001" customHeight="1">
      <c r="A59" s="91"/>
      <c r="B59" s="79" t="s">
        <v>402</v>
      </c>
      <c r="C59" s="96"/>
      <c r="D59" s="96"/>
      <c r="E59" s="96"/>
      <c r="F59" s="96"/>
      <c r="G59" s="78">
        <v>439.99999199999996</v>
      </c>
      <c r="H59" s="78">
        <v>70</v>
      </c>
      <c r="I59" s="96"/>
      <c r="J59" s="96"/>
      <c r="K59" s="96"/>
      <c r="L59" s="96"/>
      <c r="M59" s="134"/>
      <c r="N59" s="134"/>
      <c r="O59" s="96">
        <v>439.99999199999996</v>
      </c>
      <c r="P59" s="96">
        <v>70</v>
      </c>
      <c r="Q59" s="96"/>
      <c r="R59" s="96">
        <f t="shared" si="7"/>
        <v>-70</v>
      </c>
      <c r="S59" s="96">
        <f t="shared" si="8"/>
        <v>0</v>
      </c>
    </row>
    <row r="60" spans="1:19" ht="17.100000000000001" customHeight="1">
      <c r="A60" s="91"/>
      <c r="B60" s="79" t="s">
        <v>403</v>
      </c>
      <c r="C60" s="96"/>
      <c r="D60" s="96"/>
      <c r="E60" s="96"/>
      <c r="F60" s="96"/>
      <c r="G60" s="78">
        <v>1811.8800702000001</v>
      </c>
      <c r="H60" s="78">
        <v>1807.6</v>
      </c>
      <c r="I60" s="96"/>
      <c r="J60" s="96"/>
      <c r="K60" s="96"/>
      <c r="L60" s="96"/>
      <c r="M60" s="134"/>
      <c r="N60" s="134"/>
      <c r="O60" s="96">
        <v>1811.8800702000001</v>
      </c>
      <c r="P60" s="96">
        <v>1807.6</v>
      </c>
      <c r="Q60" s="96"/>
      <c r="R60" s="96">
        <f t="shared" si="7"/>
        <v>-1807.6</v>
      </c>
      <c r="S60" s="96">
        <f t="shared" si="8"/>
        <v>0</v>
      </c>
    </row>
    <row r="61" spans="1:19" ht="21" customHeight="1">
      <c r="A61" s="91"/>
      <c r="B61" s="79" t="s">
        <v>404</v>
      </c>
      <c r="C61" s="96"/>
      <c r="D61" s="96"/>
      <c r="E61" s="96"/>
      <c r="F61" s="96"/>
      <c r="G61" s="78">
        <v>446.3199836</v>
      </c>
      <c r="H61" s="78">
        <v>445.2</v>
      </c>
      <c r="I61" s="96"/>
      <c r="J61" s="96"/>
      <c r="K61" s="96"/>
      <c r="L61" s="96"/>
      <c r="M61" s="134"/>
      <c r="N61" s="134"/>
      <c r="O61" s="96">
        <v>446.3199836</v>
      </c>
      <c r="P61" s="96">
        <v>445.2</v>
      </c>
      <c r="Q61" s="96"/>
      <c r="R61" s="96">
        <f t="shared" si="7"/>
        <v>-445.2</v>
      </c>
      <c r="S61" s="96">
        <f t="shared" si="8"/>
        <v>0</v>
      </c>
    </row>
    <row r="62" spans="1:19" ht="17.100000000000001" customHeight="1">
      <c r="A62" s="91"/>
      <c r="B62" s="79" t="s">
        <v>405</v>
      </c>
      <c r="C62" s="96"/>
      <c r="D62" s="96"/>
      <c r="E62" s="96"/>
      <c r="F62" s="96"/>
      <c r="G62" s="78">
        <v>472.08001960000007</v>
      </c>
      <c r="H62" s="78">
        <v>471.2</v>
      </c>
      <c r="I62" s="96"/>
      <c r="J62" s="96"/>
      <c r="K62" s="96"/>
      <c r="L62" s="96"/>
      <c r="M62" s="134"/>
      <c r="N62" s="134"/>
      <c r="O62" s="96">
        <v>472.08001960000007</v>
      </c>
      <c r="P62" s="96">
        <v>471.2</v>
      </c>
      <c r="Q62" s="96"/>
      <c r="R62" s="96">
        <f t="shared" si="7"/>
        <v>-471.2</v>
      </c>
      <c r="S62" s="96">
        <f t="shared" si="8"/>
        <v>0</v>
      </c>
    </row>
    <row r="63" spans="1:19" ht="22.5" customHeight="1">
      <c r="A63" s="91"/>
      <c r="B63" s="79" t="s">
        <v>406</v>
      </c>
      <c r="C63" s="96"/>
      <c r="D63" s="96"/>
      <c r="E63" s="96"/>
      <c r="F63" s="96"/>
      <c r="G63" s="78">
        <v>24.475403999999997</v>
      </c>
      <c r="H63" s="78"/>
      <c r="I63" s="96"/>
      <c r="J63" s="96"/>
      <c r="K63" s="96"/>
      <c r="L63" s="96"/>
      <c r="M63" s="134"/>
      <c r="N63" s="134"/>
      <c r="O63" s="96">
        <v>24.475403999999997</v>
      </c>
      <c r="P63" s="96"/>
      <c r="Q63" s="96"/>
      <c r="R63" s="96">
        <f t="shared" si="7"/>
        <v>0</v>
      </c>
      <c r="S63" s="306" t="e">
        <f t="shared" si="8"/>
        <v>#DIV/0!</v>
      </c>
    </row>
    <row r="64" spans="1:19" ht="21" customHeight="1">
      <c r="A64" s="91"/>
      <c r="B64" s="79" t="s">
        <v>407</v>
      </c>
      <c r="C64" s="96"/>
      <c r="D64" s="96"/>
      <c r="E64" s="96"/>
      <c r="F64" s="96"/>
      <c r="G64" s="78">
        <v>26.701404</v>
      </c>
      <c r="H64" s="78">
        <v>26.3</v>
      </c>
      <c r="I64" s="96"/>
      <c r="J64" s="96"/>
      <c r="K64" s="96"/>
      <c r="L64" s="96"/>
      <c r="M64" s="134"/>
      <c r="N64" s="134"/>
      <c r="O64" s="96">
        <v>26.701404</v>
      </c>
      <c r="P64" s="96">
        <v>26.3</v>
      </c>
      <c r="Q64" s="96"/>
      <c r="R64" s="96">
        <f t="shared" si="7"/>
        <v>-26.3</v>
      </c>
      <c r="S64" s="306">
        <f t="shared" si="8"/>
        <v>0</v>
      </c>
    </row>
    <row r="65" spans="1:19" ht="39.950000000000003" customHeight="1">
      <c r="A65" s="91"/>
      <c r="B65" s="79" t="s">
        <v>408</v>
      </c>
      <c r="C65" s="96"/>
      <c r="D65" s="96"/>
      <c r="E65" s="96"/>
      <c r="F65" s="96"/>
      <c r="G65" s="78">
        <v>172.51499999999999</v>
      </c>
      <c r="H65" s="78"/>
      <c r="I65" s="96"/>
      <c r="J65" s="96"/>
      <c r="K65" s="96"/>
      <c r="L65" s="96"/>
      <c r="M65" s="134"/>
      <c r="N65" s="134"/>
      <c r="O65" s="96">
        <v>172.51499999999999</v>
      </c>
      <c r="P65" s="96"/>
      <c r="Q65" s="96"/>
      <c r="R65" s="96">
        <f t="shared" si="7"/>
        <v>0</v>
      </c>
      <c r="S65" s="306" t="e">
        <f t="shared" si="8"/>
        <v>#DIV/0!</v>
      </c>
    </row>
    <row r="66" spans="1:19" ht="20.25" customHeight="1">
      <c r="A66" s="91"/>
      <c r="B66" s="79" t="s">
        <v>409</v>
      </c>
      <c r="C66" s="96"/>
      <c r="D66" s="96"/>
      <c r="E66" s="96"/>
      <c r="F66" s="96"/>
      <c r="G66" s="78">
        <v>16.843404</v>
      </c>
      <c r="H66" s="78">
        <v>18.5</v>
      </c>
      <c r="I66" s="96"/>
      <c r="J66" s="96"/>
      <c r="K66" s="96"/>
      <c r="L66" s="96"/>
      <c r="M66" s="134"/>
      <c r="N66" s="134"/>
      <c r="O66" s="96">
        <v>16.843404</v>
      </c>
      <c r="P66" s="96">
        <v>18.5</v>
      </c>
      <c r="Q66" s="96"/>
      <c r="R66" s="96">
        <f t="shared" si="7"/>
        <v>-18.5</v>
      </c>
      <c r="S66" s="96">
        <f t="shared" si="8"/>
        <v>0</v>
      </c>
    </row>
    <row r="67" spans="1:19" ht="17.25" customHeight="1">
      <c r="A67" s="91"/>
      <c r="B67" s="79" t="s">
        <v>410</v>
      </c>
      <c r="C67" s="96"/>
      <c r="D67" s="96"/>
      <c r="E67" s="96"/>
      <c r="F67" s="96"/>
      <c r="G67" s="78">
        <v>81.725999999999999</v>
      </c>
      <c r="H67" s="78">
        <v>73.099999999999994</v>
      </c>
      <c r="I67" s="96"/>
      <c r="J67" s="96"/>
      <c r="K67" s="96"/>
      <c r="L67" s="96"/>
      <c r="M67" s="134"/>
      <c r="N67" s="134"/>
      <c r="O67" s="96">
        <v>81.725999999999999</v>
      </c>
      <c r="P67" s="96">
        <v>73.099999999999994</v>
      </c>
      <c r="Q67" s="96"/>
      <c r="R67" s="96">
        <f t="shared" si="7"/>
        <v>-73.099999999999994</v>
      </c>
      <c r="S67" s="96">
        <f t="shared" si="8"/>
        <v>0</v>
      </c>
    </row>
    <row r="68" spans="1:19" ht="18" customHeight="1">
      <c r="A68" s="91"/>
      <c r="B68" s="79" t="s">
        <v>411</v>
      </c>
      <c r="C68" s="96"/>
      <c r="D68" s="96"/>
      <c r="E68" s="96"/>
      <c r="F68" s="96"/>
      <c r="G68" s="78">
        <v>43.820399999999999</v>
      </c>
      <c r="H68" s="78">
        <v>54.2</v>
      </c>
      <c r="I68" s="96"/>
      <c r="J68" s="96"/>
      <c r="K68" s="96"/>
      <c r="L68" s="96"/>
      <c r="M68" s="134"/>
      <c r="N68" s="134"/>
      <c r="O68" s="96">
        <v>43.820399999999999</v>
      </c>
      <c r="P68" s="96">
        <v>54.2</v>
      </c>
      <c r="Q68" s="96"/>
      <c r="R68" s="96">
        <f t="shared" si="7"/>
        <v>-54.2</v>
      </c>
      <c r="S68" s="96">
        <f t="shared" si="8"/>
        <v>0</v>
      </c>
    </row>
    <row r="69" spans="1:19" ht="18" customHeight="1">
      <c r="A69" s="91"/>
      <c r="B69" s="79" t="s">
        <v>412</v>
      </c>
      <c r="C69" s="96"/>
      <c r="D69" s="96"/>
      <c r="E69" s="96"/>
      <c r="F69" s="96"/>
      <c r="G69" s="78">
        <v>26.796803999999998</v>
      </c>
      <c r="H69" s="78">
        <v>28.2</v>
      </c>
      <c r="I69" s="96"/>
      <c r="J69" s="96"/>
      <c r="K69" s="96"/>
      <c r="L69" s="96"/>
      <c r="M69" s="134"/>
      <c r="N69" s="134"/>
      <c r="O69" s="96">
        <v>26.796803999999998</v>
      </c>
      <c r="P69" s="96">
        <v>28.2</v>
      </c>
      <c r="Q69" s="96"/>
      <c r="R69" s="96">
        <f t="shared" si="7"/>
        <v>-28.2</v>
      </c>
      <c r="S69" s="96">
        <f t="shared" si="8"/>
        <v>0</v>
      </c>
    </row>
    <row r="70" spans="1:19" ht="18" customHeight="1">
      <c r="A70" s="91"/>
      <c r="B70" s="79" t="s">
        <v>413</v>
      </c>
      <c r="C70" s="96"/>
      <c r="D70" s="96"/>
      <c r="E70" s="96"/>
      <c r="F70" s="96"/>
      <c r="G70" s="78">
        <v>17.935200000000002</v>
      </c>
      <c r="H70" s="78">
        <v>39.6</v>
      </c>
      <c r="I70" s="96"/>
      <c r="J70" s="96"/>
      <c r="K70" s="96"/>
      <c r="L70" s="96"/>
      <c r="M70" s="134"/>
      <c r="N70" s="134"/>
      <c r="O70" s="96">
        <v>17.935200000000002</v>
      </c>
      <c r="P70" s="96">
        <v>39.6</v>
      </c>
      <c r="Q70" s="96"/>
      <c r="R70" s="96">
        <f t="shared" si="7"/>
        <v>-39.6</v>
      </c>
      <c r="S70" s="96">
        <f t="shared" si="8"/>
        <v>0</v>
      </c>
    </row>
    <row r="71" spans="1:19" ht="18" customHeight="1">
      <c r="A71" s="91"/>
      <c r="B71" s="79" t="s">
        <v>414</v>
      </c>
      <c r="C71" s="96"/>
      <c r="D71" s="96"/>
      <c r="E71" s="96"/>
      <c r="F71" s="96"/>
      <c r="G71" s="78">
        <v>13.843596</v>
      </c>
      <c r="H71" s="78">
        <v>32</v>
      </c>
      <c r="I71" s="96"/>
      <c r="J71" s="96"/>
      <c r="K71" s="96"/>
      <c r="L71" s="96"/>
      <c r="M71" s="134"/>
      <c r="N71" s="134"/>
      <c r="O71" s="96">
        <v>13.843596</v>
      </c>
      <c r="P71" s="96">
        <v>32</v>
      </c>
      <c r="Q71" s="96"/>
      <c r="R71" s="96">
        <f t="shared" si="7"/>
        <v>-32</v>
      </c>
      <c r="S71" s="96">
        <f t="shared" si="8"/>
        <v>0</v>
      </c>
    </row>
    <row r="72" spans="1:19" ht="18" customHeight="1">
      <c r="A72" s="91"/>
      <c r="B72" s="79" t="s">
        <v>413</v>
      </c>
      <c r="C72" s="96"/>
      <c r="D72" s="96"/>
      <c r="E72" s="96"/>
      <c r="F72" s="96"/>
      <c r="G72" s="78">
        <v>17.935200000000002</v>
      </c>
      <c r="H72" s="78"/>
      <c r="I72" s="96"/>
      <c r="J72" s="96"/>
      <c r="K72" s="96"/>
      <c r="L72" s="96"/>
      <c r="M72" s="134"/>
      <c r="N72" s="134"/>
      <c r="O72" s="96">
        <v>17.935200000000002</v>
      </c>
      <c r="P72" s="96"/>
      <c r="Q72" s="96"/>
      <c r="R72" s="96">
        <f t="shared" ref="R72:R130" si="9">Q72-P72</f>
        <v>0</v>
      </c>
      <c r="S72" s="306" t="e">
        <f t="shared" ref="S72:S130" si="10">(Q72/P72)*100</f>
        <v>#DIV/0!</v>
      </c>
    </row>
    <row r="73" spans="1:19" ht="18" customHeight="1">
      <c r="A73" s="91"/>
      <c r="B73" s="79" t="s">
        <v>415</v>
      </c>
      <c r="C73" s="96"/>
      <c r="D73" s="96"/>
      <c r="E73" s="96"/>
      <c r="F73" s="96"/>
      <c r="G73" s="78">
        <v>28.323203999999997</v>
      </c>
      <c r="H73" s="78">
        <v>43.5</v>
      </c>
      <c r="I73" s="96"/>
      <c r="J73" s="96"/>
      <c r="K73" s="96"/>
      <c r="L73" s="96"/>
      <c r="M73" s="134"/>
      <c r="N73" s="134"/>
      <c r="O73" s="96">
        <v>28.323203999999997</v>
      </c>
      <c r="P73" s="96">
        <v>43.5</v>
      </c>
      <c r="Q73" s="96"/>
      <c r="R73" s="96">
        <f t="shared" si="9"/>
        <v>-43.5</v>
      </c>
      <c r="S73" s="306">
        <f t="shared" si="10"/>
        <v>0</v>
      </c>
    </row>
    <row r="74" spans="1:19" ht="18" customHeight="1">
      <c r="A74" s="91"/>
      <c r="B74" s="79" t="s">
        <v>416</v>
      </c>
      <c r="C74" s="96"/>
      <c r="D74" s="96"/>
      <c r="E74" s="96"/>
      <c r="F74" s="96"/>
      <c r="G74" s="78">
        <v>27.061799999999998</v>
      </c>
      <c r="H74" s="78">
        <v>1250</v>
      </c>
      <c r="I74" s="96"/>
      <c r="J74" s="96"/>
      <c r="K74" s="96"/>
      <c r="L74" s="96"/>
      <c r="M74" s="134"/>
      <c r="N74" s="134"/>
      <c r="O74" s="96">
        <v>27.061799999999998</v>
      </c>
      <c r="P74" s="96">
        <v>1250</v>
      </c>
      <c r="Q74" s="96"/>
      <c r="R74" s="96">
        <f t="shared" si="9"/>
        <v>-1250</v>
      </c>
      <c r="S74" s="306">
        <f t="shared" si="10"/>
        <v>0</v>
      </c>
    </row>
    <row r="75" spans="1:19" ht="18" customHeight="1">
      <c r="A75" s="91"/>
      <c r="B75" s="79" t="s">
        <v>417</v>
      </c>
      <c r="C75" s="96"/>
      <c r="D75" s="96"/>
      <c r="E75" s="96"/>
      <c r="F75" s="96"/>
      <c r="G75" s="78">
        <v>42.675599999999996</v>
      </c>
      <c r="H75" s="78">
        <v>135.69999999999999</v>
      </c>
      <c r="I75" s="96"/>
      <c r="J75" s="96"/>
      <c r="K75" s="96"/>
      <c r="L75" s="96"/>
      <c r="M75" s="134"/>
      <c r="N75" s="134"/>
      <c r="O75" s="96">
        <v>42.675599999999996</v>
      </c>
      <c r="P75" s="96">
        <v>135.69999999999999</v>
      </c>
      <c r="Q75" s="96"/>
      <c r="R75" s="96">
        <f t="shared" si="9"/>
        <v>-135.69999999999999</v>
      </c>
      <c r="S75" s="306">
        <f t="shared" si="10"/>
        <v>0</v>
      </c>
    </row>
    <row r="76" spans="1:19" ht="18" customHeight="1">
      <c r="A76" s="91"/>
      <c r="B76" s="79" t="s">
        <v>416</v>
      </c>
      <c r="C76" s="96"/>
      <c r="D76" s="96"/>
      <c r="E76" s="96"/>
      <c r="F76" s="96"/>
      <c r="G76" s="78">
        <v>54.123599999999996</v>
      </c>
      <c r="H76" s="78"/>
      <c r="I76" s="96"/>
      <c r="J76" s="96"/>
      <c r="K76" s="96"/>
      <c r="L76" s="96"/>
      <c r="M76" s="134"/>
      <c r="N76" s="134"/>
      <c r="O76" s="96">
        <v>54.123599999999996</v>
      </c>
      <c r="P76" s="96"/>
      <c r="Q76" s="96"/>
      <c r="R76" s="96">
        <f t="shared" si="9"/>
        <v>0</v>
      </c>
      <c r="S76" s="306" t="e">
        <f t="shared" si="10"/>
        <v>#DIV/0!</v>
      </c>
    </row>
    <row r="77" spans="1:19" ht="39.950000000000003" customHeight="1">
      <c r="A77" s="91"/>
      <c r="B77" s="79" t="s">
        <v>418</v>
      </c>
      <c r="C77" s="96"/>
      <c r="D77" s="96"/>
      <c r="E77" s="96"/>
      <c r="F77" s="96"/>
      <c r="G77" s="78">
        <v>64.900000000000006</v>
      </c>
      <c r="H77" s="78">
        <v>48.8</v>
      </c>
      <c r="I77" s="96"/>
      <c r="J77" s="96"/>
      <c r="K77" s="96"/>
      <c r="L77" s="96"/>
      <c r="M77" s="134"/>
      <c r="N77" s="134"/>
      <c r="O77" s="96">
        <v>64.900000000000006</v>
      </c>
      <c r="P77" s="96">
        <v>48.8</v>
      </c>
      <c r="Q77" s="96"/>
      <c r="R77" s="96">
        <f t="shared" si="9"/>
        <v>-48.8</v>
      </c>
      <c r="S77" s="306">
        <f t="shared" si="10"/>
        <v>0</v>
      </c>
    </row>
    <row r="78" spans="1:19" ht="18" customHeight="1">
      <c r="A78" s="91"/>
      <c r="B78" s="79" t="s">
        <v>406</v>
      </c>
      <c r="C78" s="96"/>
      <c r="D78" s="96"/>
      <c r="E78" s="96"/>
      <c r="F78" s="96"/>
      <c r="G78" s="78">
        <v>24.5</v>
      </c>
      <c r="H78" s="78"/>
      <c r="I78" s="96"/>
      <c r="J78" s="96"/>
      <c r="K78" s="96"/>
      <c r="L78" s="96"/>
      <c r="M78" s="134"/>
      <c r="N78" s="134"/>
      <c r="O78" s="96">
        <v>24.475403999999997</v>
      </c>
      <c r="P78" s="96"/>
      <c r="Q78" s="96"/>
      <c r="R78" s="96">
        <f t="shared" si="9"/>
        <v>0</v>
      </c>
      <c r="S78" s="306" t="e">
        <f t="shared" si="10"/>
        <v>#DIV/0!</v>
      </c>
    </row>
    <row r="79" spans="1:19" ht="18" customHeight="1">
      <c r="A79" s="91"/>
      <c r="B79" s="79" t="s">
        <v>419</v>
      </c>
      <c r="C79" s="96"/>
      <c r="D79" s="96"/>
      <c r="E79" s="96"/>
      <c r="F79" s="96"/>
      <c r="G79" s="78">
        <v>22.694603999999995</v>
      </c>
      <c r="H79" s="78">
        <v>77.900000000000006</v>
      </c>
      <c r="I79" s="96"/>
      <c r="J79" s="96"/>
      <c r="K79" s="96"/>
      <c r="L79" s="96"/>
      <c r="M79" s="134"/>
      <c r="N79" s="134"/>
      <c r="O79" s="96">
        <v>22.694603999999995</v>
      </c>
      <c r="P79" s="96">
        <v>77.900000000000006</v>
      </c>
      <c r="Q79" s="96"/>
      <c r="R79" s="96">
        <f t="shared" si="9"/>
        <v>-77.900000000000006</v>
      </c>
      <c r="S79" s="306">
        <f t="shared" si="10"/>
        <v>0</v>
      </c>
    </row>
    <row r="80" spans="1:19" ht="18" customHeight="1">
      <c r="A80" s="91"/>
      <c r="B80" s="79" t="s">
        <v>414</v>
      </c>
      <c r="C80" s="96"/>
      <c r="D80" s="96"/>
      <c r="E80" s="96"/>
      <c r="F80" s="96"/>
      <c r="G80" s="78">
        <v>13.843596</v>
      </c>
      <c r="H80" s="78"/>
      <c r="I80" s="96"/>
      <c r="J80" s="96"/>
      <c r="K80" s="96"/>
      <c r="L80" s="96"/>
      <c r="M80" s="134"/>
      <c r="N80" s="134"/>
      <c r="O80" s="96">
        <v>13.843596</v>
      </c>
      <c r="P80" s="96"/>
      <c r="Q80" s="96"/>
      <c r="R80" s="96">
        <f t="shared" si="9"/>
        <v>0</v>
      </c>
      <c r="S80" s="306" t="e">
        <f t="shared" si="10"/>
        <v>#DIV/0!</v>
      </c>
    </row>
    <row r="81" spans="1:19" ht="39.950000000000003" customHeight="1">
      <c r="A81" s="91"/>
      <c r="B81" s="79" t="s">
        <v>420</v>
      </c>
      <c r="C81" s="96"/>
      <c r="D81" s="96"/>
      <c r="E81" s="96"/>
      <c r="F81" s="96"/>
      <c r="G81" s="78">
        <v>206.3184</v>
      </c>
      <c r="H81" s="78">
        <v>285.39999999999998</v>
      </c>
      <c r="I81" s="96"/>
      <c r="J81" s="96"/>
      <c r="K81" s="96"/>
      <c r="L81" s="96"/>
      <c r="M81" s="134"/>
      <c r="N81" s="134"/>
      <c r="O81" s="96">
        <v>206.3184</v>
      </c>
      <c r="P81" s="96">
        <v>285.39999999999998</v>
      </c>
      <c r="Q81" s="96"/>
      <c r="R81" s="96">
        <f t="shared" si="9"/>
        <v>-285.39999999999998</v>
      </c>
      <c r="S81" s="306">
        <f t="shared" si="10"/>
        <v>0</v>
      </c>
    </row>
    <row r="82" spans="1:19" ht="18" customHeight="1">
      <c r="A82" s="91"/>
      <c r="B82" s="79" t="s">
        <v>421</v>
      </c>
      <c r="C82" s="96"/>
      <c r="D82" s="96"/>
      <c r="E82" s="96"/>
      <c r="F82" s="96"/>
      <c r="G82" s="78">
        <v>20.956199999999999</v>
      </c>
      <c r="H82" s="78">
        <v>34.4</v>
      </c>
      <c r="I82" s="96"/>
      <c r="J82" s="96"/>
      <c r="K82" s="96"/>
      <c r="L82" s="96"/>
      <c r="M82" s="134"/>
      <c r="N82" s="134"/>
      <c r="O82" s="96">
        <v>20.956199999999999</v>
      </c>
      <c r="P82" s="96">
        <v>34.4</v>
      </c>
      <c r="Q82" s="96"/>
      <c r="R82" s="96">
        <f t="shared" si="9"/>
        <v>-34.4</v>
      </c>
      <c r="S82" s="306">
        <f t="shared" si="10"/>
        <v>0</v>
      </c>
    </row>
    <row r="83" spans="1:19" ht="18" customHeight="1">
      <c r="A83" s="91"/>
      <c r="B83" s="79" t="s">
        <v>419</v>
      </c>
      <c r="C83" s="96"/>
      <c r="D83" s="96"/>
      <c r="E83" s="96"/>
      <c r="F83" s="96"/>
      <c r="G83" s="78">
        <v>22.694603999999995</v>
      </c>
      <c r="H83" s="78"/>
      <c r="I83" s="96"/>
      <c r="J83" s="96"/>
      <c r="K83" s="96"/>
      <c r="L83" s="96"/>
      <c r="M83" s="134"/>
      <c r="N83" s="134"/>
      <c r="O83" s="96">
        <v>22.694603999999995</v>
      </c>
      <c r="P83" s="96"/>
      <c r="Q83" s="96"/>
      <c r="R83" s="96">
        <f t="shared" si="9"/>
        <v>0</v>
      </c>
      <c r="S83" s="306" t="e">
        <f t="shared" si="10"/>
        <v>#DIV/0!</v>
      </c>
    </row>
    <row r="84" spans="1:19" ht="18" customHeight="1">
      <c r="A84" s="91"/>
      <c r="B84" s="79" t="s">
        <v>416</v>
      </c>
      <c r="C84" s="96"/>
      <c r="D84" s="96"/>
      <c r="E84" s="96"/>
      <c r="F84" s="96"/>
      <c r="G84" s="78">
        <v>54.123599999999996</v>
      </c>
      <c r="H84" s="78"/>
      <c r="I84" s="96"/>
      <c r="J84" s="96"/>
      <c r="K84" s="96"/>
      <c r="L84" s="96"/>
      <c r="M84" s="134"/>
      <c r="N84" s="134"/>
      <c r="O84" s="96">
        <v>54.123599999999996</v>
      </c>
      <c r="P84" s="96"/>
      <c r="Q84" s="96"/>
      <c r="R84" s="96">
        <f t="shared" si="9"/>
        <v>0</v>
      </c>
      <c r="S84" s="306" t="e">
        <f t="shared" si="10"/>
        <v>#DIV/0!</v>
      </c>
    </row>
    <row r="85" spans="1:19" ht="18" customHeight="1">
      <c r="A85" s="91"/>
      <c r="B85" s="79" t="s">
        <v>416</v>
      </c>
      <c r="C85" s="96"/>
      <c r="D85" s="96"/>
      <c r="E85" s="96"/>
      <c r="F85" s="96"/>
      <c r="G85" s="78">
        <v>27.061799999999998</v>
      </c>
      <c r="H85" s="78"/>
      <c r="I85" s="96"/>
      <c r="J85" s="96"/>
      <c r="K85" s="96"/>
      <c r="L85" s="96"/>
      <c r="M85" s="134"/>
      <c r="N85" s="134"/>
      <c r="O85" s="96">
        <v>27.061799999999998</v>
      </c>
      <c r="P85" s="96"/>
      <c r="Q85" s="96"/>
      <c r="R85" s="96">
        <f t="shared" si="9"/>
        <v>0</v>
      </c>
      <c r="S85" s="306" t="e">
        <f t="shared" si="10"/>
        <v>#DIV/0!</v>
      </c>
    </row>
    <row r="86" spans="1:19" ht="18" customHeight="1">
      <c r="A86" s="91"/>
      <c r="B86" s="79" t="s">
        <v>417</v>
      </c>
      <c r="C86" s="96"/>
      <c r="D86" s="96"/>
      <c r="E86" s="96"/>
      <c r="F86" s="96"/>
      <c r="G86" s="78">
        <v>42.675599999999996</v>
      </c>
      <c r="H86" s="78"/>
      <c r="I86" s="96"/>
      <c r="J86" s="96"/>
      <c r="K86" s="96"/>
      <c r="L86" s="96"/>
      <c r="M86" s="134"/>
      <c r="N86" s="134"/>
      <c r="O86" s="96">
        <v>42.675599999999996</v>
      </c>
      <c r="P86" s="96"/>
      <c r="Q86" s="96"/>
      <c r="R86" s="96">
        <f t="shared" si="9"/>
        <v>0</v>
      </c>
      <c r="S86" s="306" t="e">
        <f t="shared" si="10"/>
        <v>#DIV/0!</v>
      </c>
    </row>
    <row r="87" spans="1:19" ht="20.25" customHeight="1">
      <c r="A87" s="91"/>
      <c r="B87" s="79" t="s">
        <v>422</v>
      </c>
      <c r="C87" s="96"/>
      <c r="D87" s="96"/>
      <c r="E87" s="96"/>
      <c r="F87" s="96"/>
      <c r="G87" s="78">
        <v>121.2</v>
      </c>
      <c r="H87" s="78">
        <v>72</v>
      </c>
      <c r="I87" s="96"/>
      <c r="J87" s="96"/>
      <c r="K87" s="96"/>
      <c r="L87" s="96"/>
      <c r="M87" s="134"/>
      <c r="N87" s="134"/>
      <c r="O87" s="96">
        <v>121.2</v>
      </c>
      <c r="P87" s="96">
        <v>72</v>
      </c>
      <c r="Q87" s="96"/>
      <c r="R87" s="96">
        <f t="shared" si="9"/>
        <v>-72</v>
      </c>
      <c r="S87" s="306">
        <f t="shared" si="10"/>
        <v>0</v>
      </c>
    </row>
    <row r="88" spans="1:19" ht="18" customHeight="1">
      <c r="A88" s="91"/>
      <c r="B88" s="79" t="s">
        <v>423</v>
      </c>
      <c r="C88" s="96"/>
      <c r="D88" s="96"/>
      <c r="E88" s="96"/>
      <c r="F88" s="96"/>
      <c r="G88" s="78">
        <v>17.309795999999999</v>
      </c>
      <c r="H88" s="78">
        <v>77.2</v>
      </c>
      <c r="I88" s="96"/>
      <c r="J88" s="96"/>
      <c r="K88" s="96"/>
      <c r="L88" s="96"/>
      <c r="M88" s="134"/>
      <c r="N88" s="134"/>
      <c r="O88" s="96">
        <v>17.309795999999999</v>
      </c>
      <c r="P88" s="96">
        <v>77.2</v>
      </c>
      <c r="Q88" s="96"/>
      <c r="R88" s="96">
        <f t="shared" si="9"/>
        <v>-77.2</v>
      </c>
      <c r="S88" s="306">
        <f t="shared" si="10"/>
        <v>0</v>
      </c>
    </row>
    <row r="89" spans="1:19" ht="18" customHeight="1">
      <c r="A89" s="91"/>
      <c r="B89" s="79" t="s">
        <v>424</v>
      </c>
      <c r="C89" s="96"/>
      <c r="D89" s="96"/>
      <c r="E89" s="96"/>
      <c r="F89" s="96"/>
      <c r="G89" s="78">
        <v>163.6</v>
      </c>
      <c r="H89" s="78">
        <v>151.1</v>
      </c>
      <c r="I89" s="96"/>
      <c r="J89" s="96"/>
      <c r="K89" s="96"/>
      <c r="L89" s="96"/>
      <c r="M89" s="134"/>
      <c r="N89" s="134"/>
      <c r="O89" s="96">
        <v>163.69999999999999</v>
      </c>
      <c r="P89" s="96">
        <v>151.1</v>
      </c>
      <c r="Q89" s="96"/>
      <c r="R89" s="96">
        <f t="shared" si="9"/>
        <v>-151.1</v>
      </c>
      <c r="S89" s="306">
        <f t="shared" si="10"/>
        <v>0</v>
      </c>
    </row>
    <row r="90" spans="1:19" ht="18" customHeight="1">
      <c r="A90" s="91"/>
      <c r="B90" s="79" t="s">
        <v>425</v>
      </c>
      <c r="C90" s="96"/>
      <c r="D90" s="96"/>
      <c r="E90" s="96"/>
      <c r="F90" s="96"/>
      <c r="G90" s="78">
        <v>31.757603999999997</v>
      </c>
      <c r="H90" s="78">
        <v>32.700000000000003</v>
      </c>
      <c r="I90" s="96"/>
      <c r="J90" s="96"/>
      <c r="K90" s="96"/>
      <c r="L90" s="96"/>
      <c r="M90" s="134"/>
      <c r="N90" s="134"/>
      <c r="O90" s="96">
        <v>31.757603999999997</v>
      </c>
      <c r="P90" s="96">
        <v>32.700000000000003</v>
      </c>
      <c r="Q90" s="96"/>
      <c r="R90" s="96">
        <f t="shared" si="9"/>
        <v>-32.700000000000003</v>
      </c>
      <c r="S90" s="306">
        <f t="shared" si="10"/>
        <v>0</v>
      </c>
    </row>
    <row r="91" spans="1:19" ht="18" customHeight="1">
      <c r="A91" s="91"/>
      <c r="B91" s="79" t="s">
        <v>426</v>
      </c>
      <c r="C91" s="96"/>
      <c r="D91" s="96"/>
      <c r="E91" s="96"/>
      <c r="F91" s="96"/>
      <c r="G91" s="78">
        <v>10.483404</v>
      </c>
      <c r="H91" s="78">
        <v>17.2</v>
      </c>
      <c r="I91" s="96"/>
      <c r="J91" s="96"/>
      <c r="K91" s="96"/>
      <c r="L91" s="96"/>
      <c r="M91" s="134"/>
      <c r="N91" s="134"/>
      <c r="O91" s="96">
        <v>10.483404</v>
      </c>
      <c r="P91" s="96">
        <v>17.2</v>
      </c>
      <c r="Q91" s="96"/>
      <c r="R91" s="96">
        <f t="shared" si="9"/>
        <v>-17.2</v>
      </c>
      <c r="S91" s="306">
        <f t="shared" si="10"/>
        <v>0</v>
      </c>
    </row>
    <row r="92" spans="1:19" ht="18" customHeight="1">
      <c r="A92" s="91"/>
      <c r="B92" s="79" t="s">
        <v>423</v>
      </c>
      <c r="C92" s="96"/>
      <c r="D92" s="96"/>
      <c r="E92" s="96"/>
      <c r="F92" s="96"/>
      <c r="G92" s="78">
        <v>34.6</v>
      </c>
      <c r="H92" s="78"/>
      <c r="I92" s="96"/>
      <c r="J92" s="96"/>
      <c r="K92" s="96"/>
      <c r="L92" s="96"/>
      <c r="M92" s="134"/>
      <c r="N92" s="134"/>
      <c r="O92" s="96">
        <v>34.6</v>
      </c>
      <c r="P92" s="96"/>
      <c r="Q92" s="96"/>
      <c r="R92" s="96">
        <f t="shared" si="9"/>
        <v>0</v>
      </c>
      <c r="S92" s="306" t="e">
        <f t="shared" si="10"/>
        <v>#DIV/0!</v>
      </c>
    </row>
    <row r="93" spans="1:19" ht="18" customHeight="1">
      <c r="A93" s="91"/>
      <c r="B93" s="79" t="s">
        <v>427</v>
      </c>
      <c r="C93" s="96"/>
      <c r="D93" s="96"/>
      <c r="E93" s="96"/>
      <c r="F93" s="96"/>
      <c r="G93" s="78">
        <v>31.768199999999997</v>
      </c>
      <c r="H93" s="78">
        <v>42.2</v>
      </c>
      <c r="I93" s="96"/>
      <c r="J93" s="96"/>
      <c r="K93" s="96"/>
      <c r="L93" s="96"/>
      <c r="M93" s="134"/>
      <c r="N93" s="134"/>
      <c r="O93" s="96">
        <v>31.768199999999997</v>
      </c>
      <c r="P93" s="96">
        <v>42.2</v>
      </c>
      <c r="Q93" s="96"/>
      <c r="R93" s="96">
        <f t="shared" si="9"/>
        <v>-42.2</v>
      </c>
      <c r="S93" s="306">
        <f t="shared" si="10"/>
        <v>0</v>
      </c>
    </row>
    <row r="94" spans="1:19" ht="18" customHeight="1">
      <c r="A94" s="91"/>
      <c r="B94" s="79" t="s">
        <v>428</v>
      </c>
      <c r="C94" s="96"/>
      <c r="D94" s="96"/>
      <c r="E94" s="96"/>
      <c r="F94" s="96"/>
      <c r="G94" s="78">
        <v>17.638403999999998</v>
      </c>
      <c r="H94" s="78">
        <v>32.1</v>
      </c>
      <c r="I94" s="96"/>
      <c r="J94" s="96"/>
      <c r="K94" s="96"/>
      <c r="L94" s="96"/>
      <c r="M94" s="134"/>
      <c r="N94" s="134"/>
      <c r="O94" s="96">
        <v>17.638403999999998</v>
      </c>
      <c r="P94" s="96">
        <v>32.1</v>
      </c>
      <c r="Q94" s="96"/>
      <c r="R94" s="96">
        <f t="shared" si="9"/>
        <v>-32.1</v>
      </c>
      <c r="S94" s="306">
        <f t="shared" si="10"/>
        <v>0</v>
      </c>
    </row>
    <row r="95" spans="1:19" ht="18" customHeight="1">
      <c r="A95" s="91"/>
      <c r="B95" s="79" t="s">
        <v>406</v>
      </c>
      <c r="C95" s="96"/>
      <c r="D95" s="96"/>
      <c r="E95" s="96"/>
      <c r="F95" s="96"/>
      <c r="G95" s="78">
        <v>73.426211999999978</v>
      </c>
      <c r="H95" s="78"/>
      <c r="I95" s="96"/>
      <c r="J95" s="96"/>
      <c r="K95" s="96"/>
      <c r="L95" s="96"/>
      <c r="M95" s="134"/>
      <c r="N95" s="134"/>
      <c r="O95" s="96">
        <v>73.426211999999978</v>
      </c>
      <c r="P95" s="96"/>
      <c r="Q95" s="96"/>
      <c r="R95" s="96">
        <f t="shared" si="9"/>
        <v>0</v>
      </c>
      <c r="S95" s="306" t="e">
        <f t="shared" si="10"/>
        <v>#DIV/0!</v>
      </c>
    </row>
    <row r="96" spans="1:19" ht="18" customHeight="1">
      <c r="A96" s="91"/>
      <c r="B96" s="79" t="s">
        <v>414</v>
      </c>
      <c r="C96" s="96"/>
      <c r="D96" s="96"/>
      <c r="E96" s="96"/>
      <c r="F96" s="96"/>
      <c r="G96" s="78">
        <v>83.061575999999988</v>
      </c>
      <c r="H96" s="78"/>
      <c r="I96" s="96"/>
      <c r="J96" s="96"/>
      <c r="K96" s="96"/>
      <c r="L96" s="96"/>
      <c r="M96" s="134"/>
      <c r="N96" s="134"/>
      <c r="O96" s="96">
        <v>83.061575999999988</v>
      </c>
      <c r="P96" s="96"/>
      <c r="Q96" s="96"/>
      <c r="R96" s="96">
        <f t="shared" si="9"/>
        <v>0</v>
      </c>
      <c r="S96" s="306" t="e">
        <f t="shared" si="10"/>
        <v>#DIV/0!</v>
      </c>
    </row>
    <row r="97" spans="1:19" ht="18" customHeight="1">
      <c r="A97" s="91"/>
      <c r="B97" s="79" t="s">
        <v>416</v>
      </c>
      <c r="C97" s="96"/>
      <c r="D97" s="96"/>
      <c r="E97" s="96"/>
      <c r="F97" s="96"/>
      <c r="G97" s="78">
        <v>81.185399999999987</v>
      </c>
      <c r="H97" s="78"/>
      <c r="I97" s="96"/>
      <c r="J97" s="96"/>
      <c r="K97" s="96"/>
      <c r="L97" s="96"/>
      <c r="M97" s="134"/>
      <c r="N97" s="134"/>
      <c r="O97" s="96">
        <v>81.185399999999987</v>
      </c>
      <c r="P97" s="96"/>
      <c r="Q97" s="96"/>
      <c r="R97" s="96">
        <f t="shared" si="9"/>
        <v>0</v>
      </c>
      <c r="S97" s="306" t="e">
        <f t="shared" si="10"/>
        <v>#DIV/0!</v>
      </c>
    </row>
    <row r="98" spans="1:19" ht="18" customHeight="1">
      <c r="A98" s="91"/>
      <c r="B98" s="79" t="s">
        <v>429</v>
      </c>
      <c r="C98" s="96"/>
      <c r="D98" s="96"/>
      <c r="E98" s="96"/>
      <c r="F98" s="96"/>
      <c r="G98" s="78">
        <v>201.45301200000003</v>
      </c>
      <c r="H98" s="78">
        <v>139.69999999999999</v>
      </c>
      <c r="I98" s="96"/>
      <c r="J98" s="96"/>
      <c r="K98" s="96"/>
      <c r="L98" s="96"/>
      <c r="M98" s="134"/>
      <c r="N98" s="134"/>
      <c r="O98" s="96">
        <v>201.45301200000003</v>
      </c>
      <c r="P98" s="96">
        <v>139.69999999999999</v>
      </c>
      <c r="Q98" s="96"/>
      <c r="R98" s="96">
        <f t="shared" si="9"/>
        <v>-139.69999999999999</v>
      </c>
      <c r="S98" s="306">
        <f t="shared" si="10"/>
        <v>0</v>
      </c>
    </row>
    <row r="99" spans="1:19" ht="18" customHeight="1">
      <c r="A99" s="91"/>
      <c r="B99" s="79" t="s">
        <v>406</v>
      </c>
      <c r="C99" s="96"/>
      <c r="D99" s="96"/>
      <c r="E99" s="96"/>
      <c r="F99" s="96"/>
      <c r="G99" s="78">
        <v>48.950807999999995</v>
      </c>
      <c r="H99" s="78"/>
      <c r="I99" s="96"/>
      <c r="J99" s="96"/>
      <c r="K99" s="96"/>
      <c r="L99" s="96"/>
      <c r="M99" s="134"/>
      <c r="N99" s="134"/>
      <c r="O99" s="96">
        <v>48.950807999999995</v>
      </c>
      <c r="P99" s="96"/>
      <c r="Q99" s="96"/>
      <c r="R99" s="96">
        <f t="shared" si="9"/>
        <v>0</v>
      </c>
      <c r="S99" s="306" t="e">
        <f t="shared" si="10"/>
        <v>#DIV/0!</v>
      </c>
    </row>
    <row r="100" spans="1:19" ht="18" customHeight="1">
      <c r="A100" s="91"/>
      <c r="B100" s="79" t="s">
        <v>416</v>
      </c>
      <c r="C100" s="96"/>
      <c r="D100" s="96"/>
      <c r="E100" s="96"/>
      <c r="F100" s="96"/>
      <c r="G100" s="78">
        <v>270.60000000000002</v>
      </c>
      <c r="H100" s="78"/>
      <c r="I100" s="96"/>
      <c r="J100" s="96"/>
      <c r="K100" s="96"/>
      <c r="L100" s="96"/>
      <c r="M100" s="134"/>
      <c r="N100" s="134"/>
      <c r="O100" s="96">
        <v>270.60000000000002</v>
      </c>
      <c r="P100" s="96"/>
      <c r="Q100" s="96"/>
      <c r="R100" s="96">
        <f t="shared" si="9"/>
        <v>0</v>
      </c>
      <c r="S100" s="306" t="e">
        <f t="shared" si="10"/>
        <v>#DIV/0!</v>
      </c>
    </row>
    <row r="101" spans="1:19" ht="18" customHeight="1">
      <c r="A101" s="91"/>
      <c r="B101" s="79" t="s">
        <v>417</v>
      </c>
      <c r="C101" s="96"/>
      <c r="D101" s="96"/>
      <c r="E101" s="96"/>
      <c r="F101" s="96"/>
      <c r="G101" s="78">
        <v>42.7</v>
      </c>
      <c r="H101" s="78"/>
      <c r="I101" s="96"/>
      <c r="J101" s="96"/>
      <c r="K101" s="96"/>
      <c r="L101" s="96"/>
      <c r="M101" s="134"/>
      <c r="N101" s="134"/>
      <c r="O101" s="96">
        <v>42.7</v>
      </c>
      <c r="P101" s="96"/>
      <c r="Q101" s="96"/>
      <c r="R101" s="96">
        <f t="shared" si="9"/>
        <v>0</v>
      </c>
      <c r="S101" s="306" t="e">
        <f t="shared" si="10"/>
        <v>#DIV/0!</v>
      </c>
    </row>
    <row r="102" spans="1:19" ht="75.75" customHeight="1">
      <c r="A102" s="91"/>
      <c r="B102" s="79" t="s">
        <v>430</v>
      </c>
      <c r="C102" s="96"/>
      <c r="D102" s="96"/>
      <c r="E102" s="96"/>
      <c r="F102" s="96"/>
      <c r="G102" s="78">
        <v>1284</v>
      </c>
      <c r="H102" s="78">
        <v>468</v>
      </c>
      <c r="I102" s="96"/>
      <c r="J102" s="96"/>
      <c r="K102" s="96"/>
      <c r="L102" s="96"/>
      <c r="M102" s="134"/>
      <c r="N102" s="134"/>
      <c r="O102" s="96">
        <v>1284</v>
      </c>
      <c r="P102" s="96">
        <v>468</v>
      </c>
      <c r="Q102" s="96"/>
      <c r="R102" s="96">
        <f t="shared" si="9"/>
        <v>-468</v>
      </c>
      <c r="S102" s="306">
        <f t="shared" si="10"/>
        <v>0</v>
      </c>
    </row>
    <row r="103" spans="1:19" ht="18" customHeight="1">
      <c r="A103" s="91"/>
      <c r="B103" s="79" t="s">
        <v>431</v>
      </c>
      <c r="C103" s="96"/>
      <c r="D103" s="96"/>
      <c r="E103" s="96"/>
      <c r="F103" s="96"/>
      <c r="G103" s="78">
        <v>68.835671999999988</v>
      </c>
      <c r="H103" s="78"/>
      <c r="I103" s="96"/>
      <c r="J103" s="96"/>
      <c r="K103" s="96"/>
      <c r="L103" s="96"/>
      <c r="M103" s="134"/>
      <c r="N103" s="134"/>
      <c r="O103" s="96">
        <v>68.835671999999988</v>
      </c>
      <c r="P103" s="96"/>
      <c r="Q103" s="96"/>
      <c r="R103" s="96">
        <f t="shared" si="9"/>
        <v>0</v>
      </c>
      <c r="S103" s="306" t="e">
        <f t="shared" si="10"/>
        <v>#DIV/0!</v>
      </c>
    </row>
    <row r="104" spans="1:19" ht="18" customHeight="1">
      <c r="A104" s="91"/>
      <c r="B104" s="79" t="s">
        <v>432</v>
      </c>
      <c r="C104" s="96"/>
      <c r="D104" s="96"/>
      <c r="E104" s="96"/>
      <c r="F104" s="96"/>
      <c r="G104" s="78">
        <v>188</v>
      </c>
      <c r="H104" s="78"/>
      <c r="I104" s="96"/>
      <c r="J104" s="96"/>
      <c r="K104" s="96"/>
      <c r="L104" s="96"/>
      <c r="M104" s="134"/>
      <c r="N104" s="134"/>
      <c r="O104" s="96">
        <v>188</v>
      </c>
      <c r="P104" s="96"/>
      <c r="Q104" s="96"/>
      <c r="R104" s="96">
        <f t="shared" si="9"/>
        <v>0</v>
      </c>
      <c r="S104" s="306" t="e">
        <f t="shared" si="10"/>
        <v>#DIV/0!</v>
      </c>
    </row>
    <row r="105" spans="1:19" ht="18" customHeight="1">
      <c r="A105" s="91"/>
      <c r="B105" s="79" t="s">
        <v>433</v>
      </c>
      <c r="C105" s="96"/>
      <c r="D105" s="96"/>
      <c r="E105" s="96"/>
      <c r="F105" s="96"/>
      <c r="G105" s="78">
        <v>207.9</v>
      </c>
      <c r="H105" s="78">
        <v>150</v>
      </c>
      <c r="I105" s="96"/>
      <c r="J105" s="96"/>
      <c r="K105" s="96"/>
      <c r="L105" s="96"/>
      <c r="M105" s="134"/>
      <c r="N105" s="134"/>
      <c r="O105" s="96">
        <v>207.9</v>
      </c>
      <c r="P105" s="96">
        <v>150</v>
      </c>
      <c r="Q105" s="96"/>
      <c r="R105" s="96">
        <f t="shared" si="9"/>
        <v>-150</v>
      </c>
      <c r="S105" s="96">
        <f t="shared" si="10"/>
        <v>0</v>
      </c>
    </row>
    <row r="106" spans="1:19" ht="39.950000000000003" customHeight="1">
      <c r="A106" s="91"/>
      <c r="B106" s="79" t="s">
        <v>434</v>
      </c>
      <c r="C106" s="96"/>
      <c r="D106" s="96"/>
      <c r="E106" s="96"/>
      <c r="F106" s="96"/>
      <c r="G106" s="78">
        <v>111.1</v>
      </c>
      <c r="H106" s="78">
        <v>111.2</v>
      </c>
      <c r="I106" s="96"/>
      <c r="J106" s="96"/>
      <c r="K106" s="96"/>
      <c r="L106" s="96"/>
      <c r="M106" s="134"/>
      <c r="N106" s="134"/>
      <c r="O106" s="96">
        <v>111.1</v>
      </c>
      <c r="P106" s="96">
        <v>111.2</v>
      </c>
      <c r="Q106" s="96"/>
      <c r="R106" s="96">
        <f t="shared" si="9"/>
        <v>-111.2</v>
      </c>
      <c r="S106" s="96">
        <f t="shared" si="10"/>
        <v>0</v>
      </c>
    </row>
    <row r="107" spans="1:19" ht="43.5" customHeight="1">
      <c r="A107" s="91"/>
      <c r="B107" s="79" t="s">
        <v>435</v>
      </c>
      <c r="C107" s="96"/>
      <c r="D107" s="96"/>
      <c r="E107" s="96"/>
      <c r="F107" s="96"/>
      <c r="G107" s="78">
        <v>232.8</v>
      </c>
      <c r="H107" s="78">
        <v>232.5</v>
      </c>
      <c r="I107" s="96"/>
      <c r="J107" s="96"/>
      <c r="K107" s="96"/>
      <c r="L107" s="96"/>
      <c r="M107" s="134"/>
      <c r="N107" s="134"/>
      <c r="O107" s="96">
        <v>232.8</v>
      </c>
      <c r="P107" s="96">
        <v>232.5</v>
      </c>
      <c r="Q107" s="96"/>
      <c r="R107" s="96">
        <f t="shared" si="9"/>
        <v>-232.5</v>
      </c>
      <c r="S107" s="96">
        <f t="shared" si="10"/>
        <v>0</v>
      </c>
    </row>
    <row r="108" spans="1:19" ht="63.75" customHeight="1">
      <c r="A108" s="91"/>
      <c r="B108" s="79" t="s">
        <v>436</v>
      </c>
      <c r="C108" s="96"/>
      <c r="D108" s="96"/>
      <c r="E108" s="96"/>
      <c r="F108" s="96"/>
      <c r="G108" s="78">
        <v>2184.9</v>
      </c>
      <c r="H108" s="78">
        <v>2492.9</v>
      </c>
      <c r="I108" s="96"/>
      <c r="J108" s="96"/>
      <c r="K108" s="96"/>
      <c r="L108" s="96"/>
      <c r="M108" s="134"/>
      <c r="N108" s="134"/>
      <c r="O108" s="96">
        <v>2184.9</v>
      </c>
      <c r="P108" s="96">
        <v>2492.9</v>
      </c>
      <c r="Q108" s="96"/>
      <c r="R108" s="96">
        <f t="shared" si="9"/>
        <v>-2492.9</v>
      </c>
      <c r="S108" s="96">
        <f t="shared" si="10"/>
        <v>0</v>
      </c>
    </row>
    <row r="109" spans="1:19" ht="42" customHeight="1">
      <c r="A109" s="91"/>
      <c r="B109" s="79" t="s">
        <v>465</v>
      </c>
      <c r="C109" s="96"/>
      <c r="D109" s="96"/>
      <c r="E109" s="96"/>
      <c r="F109" s="96"/>
      <c r="G109" s="78">
        <v>2010.3</v>
      </c>
      <c r="H109" s="78">
        <v>999.4</v>
      </c>
      <c r="I109" s="96"/>
      <c r="J109" s="96"/>
      <c r="K109" s="96"/>
      <c r="L109" s="96"/>
      <c r="M109" s="134"/>
      <c r="N109" s="134"/>
      <c r="O109" s="96">
        <v>2010.3</v>
      </c>
      <c r="P109" s="96">
        <v>999.4</v>
      </c>
      <c r="Q109" s="96"/>
      <c r="R109" s="96">
        <f t="shared" si="9"/>
        <v>-999.4</v>
      </c>
      <c r="S109" s="96">
        <f t="shared" si="10"/>
        <v>0</v>
      </c>
    </row>
    <row r="110" spans="1:19" ht="74.25" customHeight="1">
      <c r="A110" s="91"/>
      <c r="B110" s="79" t="s">
        <v>438</v>
      </c>
      <c r="C110" s="96"/>
      <c r="D110" s="96"/>
      <c r="E110" s="96"/>
      <c r="F110" s="96"/>
      <c r="G110" s="78">
        <v>482.1</v>
      </c>
      <c r="H110" s="78">
        <v>479.4</v>
      </c>
      <c r="I110" s="96"/>
      <c r="J110" s="96"/>
      <c r="K110" s="96"/>
      <c r="L110" s="96"/>
      <c r="M110" s="134"/>
      <c r="N110" s="134"/>
      <c r="O110" s="96">
        <v>482.1</v>
      </c>
      <c r="P110" s="96">
        <v>479.4</v>
      </c>
      <c r="Q110" s="96"/>
      <c r="R110" s="96">
        <f t="shared" si="9"/>
        <v>-479.4</v>
      </c>
      <c r="S110" s="96">
        <f t="shared" si="10"/>
        <v>0</v>
      </c>
    </row>
    <row r="111" spans="1:19" ht="18" customHeight="1">
      <c r="A111" s="91"/>
      <c r="B111" s="79" t="s">
        <v>439</v>
      </c>
      <c r="C111" s="96"/>
      <c r="D111" s="96"/>
      <c r="E111" s="96"/>
      <c r="F111" s="96"/>
      <c r="G111" s="78">
        <v>246.8</v>
      </c>
      <c r="H111" s="78">
        <v>242.8</v>
      </c>
      <c r="I111" s="96"/>
      <c r="J111" s="96"/>
      <c r="K111" s="96"/>
      <c r="L111" s="96"/>
      <c r="M111" s="134"/>
      <c r="N111" s="134"/>
      <c r="O111" s="96">
        <v>246.8</v>
      </c>
      <c r="P111" s="96">
        <v>242.8</v>
      </c>
      <c r="Q111" s="96"/>
      <c r="R111" s="96">
        <f t="shared" si="9"/>
        <v>-242.8</v>
      </c>
      <c r="S111" s="96">
        <f t="shared" si="10"/>
        <v>0</v>
      </c>
    </row>
    <row r="112" spans="1:19" ht="18" customHeight="1">
      <c r="A112" s="91"/>
      <c r="B112" s="79" t="s">
        <v>440</v>
      </c>
      <c r="C112" s="96"/>
      <c r="D112" s="96"/>
      <c r="E112" s="96"/>
      <c r="F112" s="96"/>
      <c r="G112" s="78">
        <v>397.2</v>
      </c>
      <c r="H112" s="78"/>
      <c r="I112" s="96"/>
      <c r="J112" s="96"/>
      <c r="K112" s="96"/>
      <c r="L112" s="96"/>
      <c r="M112" s="134"/>
      <c r="N112" s="134"/>
      <c r="O112" s="96">
        <v>397.2</v>
      </c>
      <c r="P112" s="96"/>
      <c r="Q112" s="96"/>
      <c r="R112" s="96">
        <f t="shared" si="9"/>
        <v>0</v>
      </c>
      <c r="S112" s="306" t="e">
        <f t="shared" si="10"/>
        <v>#DIV/0!</v>
      </c>
    </row>
    <row r="113" spans="1:19" ht="18" customHeight="1">
      <c r="A113" s="91"/>
      <c r="B113" s="79" t="s">
        <v>441</v>
      </c>
      <c r="C113" s="96"/>
      <c r="D113" s="96"/>
      <c r="E113" s="96"/>
      <c r="F113" s="96"/>
      <c r="G113" s="78">
        <v>385.1</v>
      </c>
      <c r="H113" s="78"/>
      <c r="I113" s="96"/>
      <c r="J113" s="96"/>
      <c r="K113" s="96"/>
      <c r="L113" s="96"/>
      <c r="M113" s="134"/>
      <c r="N113" s="134"/>
      <c r="O113" s="96">
        <v>385.1</v>
      </c>
      <c r="P113" s="96"/>
      <c r="Q113" s="96"/>
      <c r="R113" s="96">
        <f t="shared" si="9"/>
        <v>0</v>
      </c>
      <c r="S113" s="306" t="e">
        <f t="shared" si="10"/>
        <v>#DIV/0!</v>
      </c>
    </row>
    <row r="114" spans="1:19" ht="62.25" customHeight="1">
      <c r="A114" s="91"/>
      <c r="B114" s="79" t="s">
        <v>442</v>
      </c>
      <c r="C114" s="96"/>
      <c r="D114" s="96"/>
      <c r="E114" s="96"/>
      <c r="F114" s="96"/>
      <c r="G114" s="78">
        <v>723.6</v>
      </c>
      <c r="H114" s="78">
        <v>719.4</v>
      </c>
      <c r="I114" s="96"/>
      <c r="J114" s="96"/>
      <c r="K114" s="96"/>
      <c r="L114" s="96"/>
      <c r="M114" s="134"/>
      <c r="N114" s="134"/>
      <c r="O114" s="96">
        <v>723.6</v>
      </c>
      <c r="P114" s="96">
        <v>719.4</v>
      </c>
      <c r="Q114" s="96"/>
      <c r="R114" s="96">
        <f t="shared" si="9"/>
        <v>-719.4</v>
      </c>
      <c r="S114" s="96">
        <f t="shared" si="10"/>
        <v>0</v>
      </c>
    </row>
    <row r="115" spans="1:19" ht="18" customHeight="1">
      <c r="A115" s="146"/>
      <c r="B115" s="218" t="s">
        <v>443</v>
      </c>
      <c r="C115" s="96"/>
      <c r="D115" s="96"/>
      <c r="E115" s="96"/>
      <c r="F115" s="96"/>
      <c r="G115" s="78">
        <v>151.80000000000001</v>
      </c>
      <c r="H115" s="78"/>
      <c r="I115" s="96"/>
      <c r="J115" s="96"/>
      <c r="K115" s="96"/>
      <c r="L115" s="96"/>
      <c r="M115" s="134"/>
      <c r="N115" s="134"/>
      <c r="O115" s="96"/>
      <c r="P115" s="96">
        <f>G115</f>
        <v>151.80000000000001</v>
      </c>
      <c r="Q115" s="96"/>
      <c r="R115" s="96"/>
      <c r="S115" s="96"/>
    </row>
    <row r="116" spans="1:19" ht="19.5" customHeight="1">
      <c r="A116" s="146"/>
      <c r="B116" s="218" t="s">
        <v>444</v>
      </c>
      <c r="C116" s="96"/>
      <c r="D116" s="96"/>
      <c r="E116" s="96"/>
      <c r="F116" s="96"/>
      <c r="G116" s="78">
        <v>39</v>
      </c>
      <c r="H116" s="78"/>
      <c r="I116" s="96"/>
      <c r="J116" s="96"/>
      <c r="K116" s="96"/>
      <c r="L116" s="96"/>
      <c r="M116" s="134"/>
      <c r="N116" s="134"/>
      <c r="O116" s="96"/>
      <c r="P116" s="96">
        <f t="shared" ref="P116:P117" si="11">G116</f>
        <v>39</v>
      </c>
      <c r="Q116" s="96"/>
      <c r="R116" s="96"/>
      <c r="S116" s="96"/>
    </row>
    <row r="117" spans="1:19" ht="16.5" customHeight="1">
      <c r="A117" s="146"/>
      <c r="B117" s="218" t="s">
        <v>445</v>
      </c>
      <c r="C117" s="96"/>
      <c r="D117" s="96"/>
      <c r="E117" s="96"/>
      <c r="F117" s="96"/>
      <c r="G117" s="78">
        <v>81.099999999999994</v>
      </c>
      <c r="H117" s="78"/>
      <c r="I117" s="96"/>
      <c r="J117" s="96"/>
      <c r="K117" s="96"/>
      <c r="L117" s="96"/>
      <c r="M117" s="134"/>
      <c r="N117" s="134"/>
      <c r="O117" s="96"/>
      <c r="P117" s="96">
        <f t="shared" si="11"/>
        <v>81.099999999999994</v>
      </c>
      <c r="Q117" s="96"/>
      <c r="R117" s="96"/>
      <c r="S117" s="96"/>
    </row>
    <row r="118" spans="1:19" ht="18" customHeight="1">
      <c r="A118" s="91"/>
      <c r="B118" s="79" t="s">
        <v>446</v>
      </c>
      <c r="C118" s="96"/>
      <c r="D118" s="96"/>
      <c r="E118" s="96"/>
      <c r="F118" s="96"/>
      <c r="G118" s="96"/>
      <c r="H118" s="78">
        <v>439.5</v>
      </c>
      <c r="I118" s="96"/>
      <c r="J118" s="96"/>
      <c r="K118" s="96"/>
      <c r="L118" s="96"/>
      <c r="M118" s="134"/>
      <c r="N118" s="134"/>
      <c r="O118" s="96"/>
      <c r="P118" s="96">
        <v>439.5</v>
      </c>
      <c r="Q118" s="96"/>
      <c r="R118" s="96">
        <f t="shared" si="9"/>
        <v>-439.5</v>
      </c>
      <c r="S118" s="96">
        <f t="shared" si="10"/>
        <v>0</v>
      </c>
    </row>
    <row r="119" spans="1:19" ht="18" customHeight="1">
      <c r="A119" s="91"/>
      <c r="B119" s="79" t="s">
        <v>447</v>
      </c>
      <c r="C119" s="96"/>
      <c r="D119" s="96"/>
      <c r="E119" s="96"/>
      <c r="F119" s="96"/>
      <c r="G119" s="96"/>
      <c r="H119" s="78">
        <v>563.79999999999995</v>
      </c>
      <c r="I119" s="96"/>
      <c r="J119" s="96"/>
      <c r="K119" s="96"/>
      <c r="L119" s="96"/>
      <c r="M119" s="134"/>
      <c r="N119" s="134"/>
      <c r="O119" s="96"/>
      <c r="P119" s="96">
        <v>563.79999999999995</v>
      </c>
      <c r="Q119" s="96"/>
      <c r="R119" s="96">
        <f t="shared" si="9"/>
        <v>-563.79999999999995</v>
      </c>
      <c r="S119" s="96">
        <f t="shared" si="10"/>
        <v>0</v>
      </c>
    </row>
    <row r="120" spans="1:19" ht="18" customHeight="1">
      <c r="A120" s="91"/>
      <c r="B120" s="79" t="s">
        <v>448</v>
      </c>
      <c r="C120" s="96"/>
      <c r="D120" s="96"/>
      <c r="E120" s="96"/>
      <c r="F120" s="96"/>
      <c r="G120" s="96"/>
      <c r="H120" s="78">
        <v>152.9</v>
      </c>
      <c r="I120" s="96"/>
      <c r="J120" s="96"/>
      <c r="K120" s="96"/>
      <c r="L120" s="96"/>
      <c r="M120" s="134"/>
      <c r="N120" s="134"/>
      <c r="O120" s="96"/>
      <c r="P120" s="96">
        <v>152.9</v>
      </c>
      <c r="Q120" s="96"/>
      <c r="R120" s="96">
        <f t="shared" si="9"/>
        <v>-152.9</v>
      </c>
      <c r="S120" s="96">
        <f t="shared" si="10"/>
        <v>0</v>
      </c>
    </row>
    <row r="121" spans="1:19" ht="18" customHeight="1">
      <c r="A121" s="91"/>
      <c r="B121" s="79" t="s">
        <v>449</v>
      </c>
      <c r="C121" s="96"/>
      <c r="D121" s="96"/>
      <c r="E121" s="96"/>
      <c r="F121" s="96"/>
      <c r="G121" s="96"/>
      <c r="H121" s="78">
        <v>115.5</v>
      </c>
      <c r="I121" s="96"/>
      <c r="J121" s="96"/>
      <c r="K121" s="96"/>
      <c r="L121" s="96"/>
      <c r="M121" s="134"/>
      <c r="N121" s="134"/>
      <c r="O121" s="96"/>
      <c r="P121" s="96">
        <v>115.5</v>
      </c>
      <c r="Q121" s="96"/>
      <c r="R121" s="96">
        <f t="shared" si="9"/>
        <v>-115.5</v>
      </c>
      <c r="S121" s="96">
        <f t="shared" si="10"/>
        <v>0</v>
      </c>
    </row>
    <row r="122" spans="1:19" ht="18" customHeight="1">
      <c r="A122" s="91"/>
      <c r="B122" s="79" t="s">
        <v>450</v>
      </c>
      <c r="C122" s="96"/>
      <c r="D122" s="96"/>
      <c r="E122" s="96"/>
      <c r="F122" s="96"/>
      <c r="G122" s="96"/>
      <c r="H122" s="78">
        <v>311.60000000000002</v>
      </c>
      <c r="I122" s="96"/>
      <c r="J122" s="96"/>
      <c r="K122" s="96"/>
      <c r="L122" s="96"/>
      <c r="M122" s="134"/>
      <c r="N122" s="134"/>
      <c r="O122" s="96"/>
      <c r="P122" s="96">
        <v>311.60000000000002</v>
      </c>
      <c r="Q122" s="96"/>
      <c r="R122" s="96">
        <f t="shared" si="9"/>
        <v>-311.60000000000002</v>
      </c>
      <c r="S122" s="96">
        <f t="shared" si="10"/>
        <v>0</v>
      </c>
    </row>
    <row r="123" spans="1:19" ht="18" customHeight="1">
      <c r="A123" s="91"/>
      <c r="B123" s="79" t="s">
        <v>451</v>
      </c>
      <c r="C123" s="96"/>
      <c r="D123" s="96"/>
      <c r="E123" s="96"/>
      <c r="F123" s="96"/>
      <c r="G123" s="96"/>
      <c r="H123" s="78">
        <v>40.799999999999997</v>
      </c>
      <c r="I123" s="96"/>
      <c r="J123" s="96"/>
      <c r="K123" s="96"/>
      <c r="L123" s="96"/>
      <c r="M123" s="134"/>
      <c r="N123" s="134"/>
      <c r="O123" s="96"/>
      <c r="P123" s="96">
        <v>40.799999999999997</v>
      </c>
      <c r="Q123" s="96"/>
      <c r="R123" s="96">
        <f t="shared" si="9"/>
        <v>-40.799999999999997</v>
      </c>
      <c r="S123" s="96">
        <f t="shared" si="10"/>
        <v>0</v>
      </c>
    </row>
    <row r="124" spans="1:19" ht="18" customHeight="1">
      <c r="A124" s="91"/>
      <c r="B124" s="79" t="s">
        <v>452</v>
      </c>
      <c r="C124" s="96"/>
      <c r="D124" s="96"/>
      <c r="E124" s="96"/>
      <c r="F124" s="96"/>
      <c r="G124" s="96"/>
      <c r="H124" s="78">
        <v>608.5</v>
      </c>
      <c r="I124" s="96"/>
      <c r="J124" s="96"/>
      <c r="K124" s="96"/>
      <c r="L124" s="96"/>
      <c r="M124" s="134"/>
      <c r="N124" s="134"/>
      <c r="O124" s="96"/>
      <c r="P124" s="96">
        <v>608.5</v>
      </c>
      <c r="Q124" s="96"/>
      <c r="R124" s="96">
        <f t="shared" si="9"/>
        <v>-608.5</v>
      </c>
      <c r="S124" s="96">
        <f t="shared" si="10"/>
        <v>0</v>
      </c>
    </row>
    <row r="125" spans="1:19" ht="18" customHeight="1">
      <c r="A125" s="91"/>
      <c r="B125" s="79" t="s">
        <v>453</v>
      </c>
      <c r="C125" s="96"/>
      <c r="D125" s="96"/>
      <c r="E125" s="96"/>
      <c r="F125" s="96"/>
      <c r="G125" s="96"/>
      <c r="H125" s="78">
        <v>280</v>
      </c>
      <c r="I125" s="96"/>
      <c r="J125" s="96"/>
      <c r="K125" s="96"/>
      <c r="L125" s="96"/>
      <c r="M125" s="134"/>
      <c r="N125" s="134"/>
      <c r="O125" s="96"/>
      <c r="P125" s="96">
        <v>280</v>
      </c>
      <c r="Q125" s="96"/>
      <c r="R125" s="96">
        <f t="shared" si="9"/>
        <v>-280</v>
      </c>
      <c r="S125" s="96">
        <f t="shared" si="10"/>
        <v>0</v>
      </c>
    </row>
    <row r="126" spans="1:19" ht="21.75" customHeight="1">
      <c r="A126" s="91"/>
      <c r="B126" s="79" t="s">
        <v>454</v>
      </c>
      <c r="C126" s="96"/>
      <c r="D126" s="96"/>
      <c r="E126" s="96"/>
      <c r="F126" s="96"/>
      <c r="G126" s="96"/>
      <c r="H126" s="78">
        <v>2650</v>
      </c>
      <c r="I126" s="96"/>
      <c r="J126" s="96"/>
      <c r="K126" s="96"/>
      <c r="L126" s="96"/>
      <c r="M126" s="134"/>
      <c r="N126" s="134"/>
      <c r="O126" s="96"/>
      <c r="P126" s="96">
        <v>2650</v>
      </c>
      <c r="Q126" s="96"/>
      <c r="R126" s="96">
        <f t="shared" si="9"/>
        <v>-2650</v>
      </c>
      <c r="S126" s="96">
        <f t="shared" si="10"/>
        <v>0</v>
      </c>
    </row>
    <row r="127" spans="1:19" ht="18" customHeight="1">
      <c r="A127" s="91"/>
      <c r="B127" s="79" t="s">
        <v>455</v>
      </c>
      <c r="C127" s="96"/>
      <c r="D127" s="96"/>
      <c r="E127" s="96"/>
      <c r="F127" s="96"/>
      <c r="G127" s="96"/>
      <c r="H127" s="78">
        <v>530.9</v>
      </c>
      <c r="I127" s="96"/>
      <c r="J127" s="96"/>
      <c r="K127" s="96"/>
      <c r="L127" s="96"/>
      <c r="M127" s="134"/>
      <c r="N127" s="134"/>
      <c r="O127" s="96"/>
      <c r="P127" s="96">
        <v>530.9</v>
      </c>
      <c r="Q127" s="96"/>
      <c r="R127" s="96">
        <f t="shared" si="9"/>
        <v>-530.9</v>
      </c>
      <c r="S127" s="96">
        <f t="shared" si="10"/>
        <v>0</v>
      </c>
    </row>
    <row r="128" spans="1:19" ht="18" customHeight="1">
      <c r="A128" s="91"/>
      <c r="B128" s="79" t="s">
        <v>456</v>
      </c>
      <c r="C128" s="96"/>
      <c r="D128" s="96"/>
      <c r="E128" s="96"/>
      <c r="F128" s="96"/>
      <c r="G128" s="96"/>
      <c r="H128" s="78">
        <v>21.9</v>
      </c>
      <c r="I128" s="96"/>
      <c r="J128" s="96"/>
      <c r="K128" s="96"/>
      <c r="L128" s="96"/>
      <c r="M128" s="134"/>
      <c r="N128" s="134"/>
      <c r="O128" s="96"/>
      <c r="P128" s="96">
        <v>21.9</v>
      </c>
      <c r="Q128" s="96"/>
      <c r="R128" s="96">
        <f t="shared" si="9"/>
        <v>-21.9</v>
      </c>
      <c r="S128" s="96">
        <f t="shared" si="10"/>
        <v>0</v>
      </c>
    </row>
    <row r="129" spans="1:19" ht="39.950000000000003" customHeight="1">
      <c r="A129" s="91"/>
      <c r="B129" s="79" t="s">
        <v>457</v>
      </c>
      <c r="C129" s="96"/>
      <c r="D129" s="96"/>
      <c r="E129" s="96"/>
      <c r="F129" s="96"/>
      <c r="G129" s="96"/>
      <c r="H129" s="78">
        <v>285.5</v>
      </c>
      <c r="I129" s="96"/>
      <c r="J129" s="96"/>
      <c r="K129" s="96"/>
      <c r="L129" s="96"/>
      <c r="M129" s="134"/>
      <c r="N129" s="134"/>
      <c r="O129" s="96"/>
      <c r="P129" s="96">
        <v>285.5</v>
      </c>
      <c r="Q129" s="96"/>
      <c r="R129" s="96">
        <f t="shared" si="9"/>
        <v>-285.5</v>
      </c>
      <c r="S129" s="96">
        <f t="shared" si="10"/>
        <v>0</v>
      </c>
    </row>
    <row r="130" spans="1:19" ht="20.25" customHeight="1">
      <c r="A130" s="91"/>
      <c r="B130" s="79" t="s">
        <v>458</v>
      </c>
      <c r="C130" s="96"/>
      <c r="D130" s="96"/>
      <c r="E130" s="96"/>
      <c r="F130" s="96"/>
      <c r="G130" s="96"/>
      <c r="H130" s="78">
        <v>314.16000000000003</v>
      </c>
      <c r="I130" s="96"/>
      <c r="J130" s="96"/>
      <c r="K130" s="95"/>
      <c r="L130" s="96"/>
      <c r="M130" s="134"/>
      <c r="N130" s="134"/>
      <c r="O130" s="96"/>
      <c r="P130" s="96">
        <v>314.16000000000003</v>
      </c>
      <c r="Q130" s="96"/>
      <c r="R130" s="96">
        <f t="shared" si="9"/>
        <v>-314.16000000000003</v>
      </c>
      <c r="S130" s="96">
        <f t="shared" si="10"/>
        <v>0</v>
      </c>
    </row>
    <row r="131" spans="1:19" ht="22.5" customHeight="1">
      <c r="A131" s="131">
        <v>2</v>
      </c>
      <c r="B131" s="147" t="s">
        <v>142</v>
      </c>
      <c r="C131" s="96"/>
      <c r="D131" s="96"/>
      <c r="E131" s="96"/>
      <c r="F131" s="96">
        <v>4956.1000000000004</v>
      </c>
      <c r="G131" s="96">
        <f>G133+G132</f>
        <v>698.8</v>
      </c>
      <c r="H131" s="96">
        <f>H133+H132</f>
        <v>4698.2999999999993</v>
      </c>
      <c r="I131" s="96"/>
      <c r="J131" s="96"/>
      <c r="K131" s="96"/>
      <c r="L131" s="96"/>
      <c r="M131" s="134"/>
      <c r="N131" s="134"/>
      <c r="O131" s="96">
        <f t="shared" ref="O131:O134" si="12">C131+F131+I131+L131</f>
        <v>4956.1000000000004</v>
      </c>
      <c r="P131" s="96">
        <f t="shared" si="0"/>
        <v>698.8</v>
      </c>
      <c r="Q131" s="96">
        <f t="shared" si="1"/>
        <v>4698.2999999999993</v>
      </c>
      <c r="R131" s="96">
        <f t="shared" si="2"/>
        <v>3999.4999999999991</v>
      </c>
      <c r="S131" s="96">
        <f t="shared" si="3"/>
        <v>672.33829421866051</v>
      </c>
    </row>
    <row r="132" spans="1:19" ht="22.5" customHeight="1">
      <c r="A132" s="146"/>
      <c r="B132" s="135" t="s">
        <v>468</v>
      </c>
      <c r="C132" s="97"/>
      <c r="D132" s="97"/>
      <c r="E132" s="97"/>
      <c r="F132" s="97"/>
      <c r="G132" s="97"/>
      <c r="H132" s="97">
        <v>2789.7</v>
      </c>
      <c r="I132" s="97"/>
      <c r="J132" s="97"/>
      <c r="K132" s="97"/>
      <c r="L132" s="97"/>
      <c r="M132" s="133"/>
      <c r="N132" s="133"/>
      <c r="O132" s="96">
        <f t="shared" ref="O132" si="13">C132+F132+I132+L132</f>
        <v>0</v>
      </c>
      <c r="P132" s="96">
        <f t="shared" ref="P132" si="14">D132+G132+J132+M132</f>
        <v>0</v>
      </c>
      <c r="Q132" s="96">
        <f t="shared" ref="Q132" si="15">E132+H132+K132+N132</f>
        <v>2789.7</v>
      </c>
      <c r="R132" s="96">
        <f t="shared" ref="R132" si="16">Q132-P132</f>
        <v>2789.7</v>
      </c>
      <c r="S132" s="307" t="e">
        <f t="shared" ref="S132" si="17">(Q132/P132)*100</f>
        <v>#DIV/0!</v>
      </c>
    </row>
    <row r="133" spans="1:19" ht="60" customHeight="1">
      <c r="A133" s="91"/>
      <c r="B133" s="135" t="s">
        <v>467</v>
      </c>
      <c r="C133" s="97"/>
      <c r="D133" s="97"/>
      <c r="E133" s="97"/>
      <c r="F133" s="97">
        <v>4956.1000000000004</v>
      </c>
      <c r="G133" s="97">
        <v>698.8</v>
      </c>
      <c r="H133" s="97">
        <v>1908.6</v>
      </c>
      <c r="I133" s="97"/>
      <c r="J133" s="97"/>
      <c r="K133" s="97"/>
      <c r="L133" s="97"/>
      <c r="M133" s="133"/>
      <c r="N133" s="133"/>
      <c r="O133" s="96">
        <f t="shared" si="12"/>
        <v>4956.1000000000004</v>
      </c>
      <c r="P133" s="96">
        <f t="shared" si="0"/>
        <v>698.8</v>
      </c>
      <c r="Q133" s="96">
        <f t="shared" si="1"/>
        <v>1908.6</v>
      </c>
      <c r="R133" s="96">
        <f t="shared" si="2"/>
        <v>1209.8</v>
      </c>
      <c r="S133" s="97">
        <f t="shared" si="3"/>
        <v>273.12535775615345</v>
      </c>
    </row>
    <row r="134" spans="1:19" ht="3" hidden="1" customHeight="1">
      <c r="A134" s="91"/>
      <c r="B134" s="132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133"/>
      <c r="N134" s="133"/>
      <c r="O134" s="96">
        <f t="shared" si="12"/>
        <v>0</v>
      </c>
      <c r="P134" s="96">
        <f t="shared" si="0"/>
        <v>0</v>
      </c>
      <c r="Q134" s="96">
        <f t="shared" si="1"/>
        <v>0</v>
      </c>
      <c r="R134" s="96">
        <f t="shared" si="2"/>
        <v>0</v>
      </c>
      <c r="S134" s="97" t="e">
        <f t="shared" si="3"/>
        <v>#DIV/0!</v>
      </c>
    </row>
    <row r="135" spans="1:19" ht="40.5" customHeight="1">
      <c r="A135" s="350" t="s">
        <v>11</v>
      </c>
      <c r="B135" s="351"/>
      <c r="C135" s="96">
        <f t="shared" ref="C135:Q135" si="18">C6+C131</f>
        <v>0</v>
      </c>
      <c r="D135" s="96">
        <f t="shared" si="18"/>
        <v>0</v>
      </c>
      <c r="E135" s="96">
        <f t="shared" si="18"/>
        <v>0</v>
      </c>
      <c r="F135" s="96">
        <f t="shared" si="18"/>
        <v>41876.600000000006</v>
      </c>
      <c r="G135" s="96">
        <f t="shared" si="18"/>
        <v>33700.420987199985</v>
      </c>
      <c r="H135" s="96">
        <f t="shared" si="18"/>
        <v>40829.160000000018</v>
      </c>
      <c r="I135" s="96">
        <f t="shared" si="18"/>
        <v>0</v>
      </c>
      <c r="J135" s="96">
        <f t="shared" si="18"/>
        <v>0</v>
      </c>
      <c r="K135" s="96">
        <f t="shared" si="18"/>
        <v>0</v>
      </c>
      <c r="L135" s="96">
        <f t="shared" si="18"/>
        <v>0</v>
      </c>
      <c r="M135" s="96">
        <f t="shared" si="18"/>
        <v>0</v>
      </c>
      <c r="N135" s="96">
        <f t="shared" si="18"/>
        <v>0</v>
      </c>
      <c r="O135" s="96">
        <f t="shared" si="18"/>
        <v>41876.600000000006</v>
      </c>
      <c r="P135" s="96">
        <f t="shared" si="18"/>
        <v>33700.420987199985</v>
      </c>
      <c r="Q135" s="96">
        <f t="shared" si="18"/>
        <v>40829.160000000018</v>
      </c>
      <c r="R135" s="96">
        <f t="shared" si="2"/>
        <v>7128.7390128000334</v>
      </c>
      <c r="S135" s="96"/>
    </row>
    <row r="136" spans="1:19" ht="20.100000000000001" customHeight="1">
      <c r="A136" s="136"/>
      <c r="B136" s="6"/>
      <c r="C136" s="102"/>
      <c r="D136" s="102"/>
      <c r="E136" s="102"/>
      <c r="F136" s="102"/>
      <c r="G136" s="102"/>
      <c r="H136" s="102"/>
      <c r="I136" s="102"/>
      <c r="J136" s="102"/>
      <c r="K136" s="136"/>
      <c r="L136" s="136"/>
      <c r="M136" s="102"/>
      <c r="N136" s="136"/>
      <c r="O136" s="136"/>
    </row>
    <row r="137" spans="1:19" ht="20.100000000000001" customHeight="1">
      <c r="A137" s="137"/>
      <c r="B137" s="138"/>
      <c r="C137" s="103"/>
      <c r="D137" s="103"/>
      <c r="E137" s="103"/>
      <c r="F137" s="103"/>
      <c r="G137" s="103"/>
      <c r="H137" s="103"/>
      <c r="I137" s="103"/>
      <c r="J137" s="103"/>
      <c r="K137" s="103"/>
    </row>
    <row r="138" spans="1:19" ht="18" customHeight="1">
      <c r="A138" s="137"/>
      <c r="B138" s="138"/>
      <c r="C138" s="103"/>
      <c r="D138" s="103"/>
      <c r="E138" s="103"/>
      <c r="F138" s="103"/>
      <c r="G138" s="103"/>
      <c r="H138" s="103"/>
      <c r="I138" s="103"/>
      <c r="J138" s="139"/>
      <c r="K138" s="103"/>
    </row>
    <row r="139" spans="1:19" s="90" customFormat="1" ht="20.100000000000001" customHeight="1">
      <c r="B139" s="140"/>
      <c r="C139" s="53"/>
      <c r="D139" s="53"/>
      <c r="E139" s="53"/>
      <c r="J139" s="139"/>
      <c r="K139" s="89"/>
    </row>
    <row r="140" spans="1:19" s="54" customFormat="1" ht="36" customHeight="1">
      <c r="B140" s="125" t="s">
        <v>277</v>
      </c>
      <c r="C140" s="141"/>
      <c r="D140" s="141"/>
      <c r="E140" s="141"/>
      <c r="F140" s="142"/>
      <c r="G140" s="352"/>
      <c r="H140" s="352"/>
      <c r="I140" s="352"/>
      <c r="J140" s="142"/>
      <c r="K140" s="142"/>
      <c r="L140" s="349" t="s">
        <v>471</v>
      </c>
      <c r="M140" s="349"/>
      <c r="N140" s="349"/>
    </row>
    <row r="141" spans="1:19" s="100" customFormat="1" ht="19.5" customHeight="1">
      <c r="C141" s="143"/>
      <c r="D141" s="143"/>
      <c r="E141" s="143"/>
      <c r="G141" s="104"/>
      <c r="H141" s="144" t="s">
        <v>13</v>
      </c>
      <c r="I141" s="143"/>
      <c r="J141" s="143"/>
      <c r="K141" s="143"/>
      <c r="L141" s="348" t="s">
        <v>19</v>
      </c>
      <c r="M141" s="348"/>
      <c r="N141" s="348"/>
    </row>
    <row r="142" spans="1:19" ht="20.100000000000001" customHeight="1">
      <c r="B142" s="145"/>
      <c r="C142" s="106"/>
      <c r="D142" s="105"/>
      <c r="E142" s="105"/>
      <c r="F142" s="105"/>
      <c r="G142" s="105"/>
      <c r="H142" s="105"/>
      <c r="I142" s="105"/>
      <c r="J142" s="105"/>
      <c r="K142" s="105"/>
    </row>
    <row r="143" spans="1:19" ht="20.100000000000001" customHeight="1">
      <c r="B143" s="145"/>
      <c r="C143" s="106"/>
      <c r="D143" s="106"/>
      <c r="E143" s="106"/>
      <c r="F143" s="106"/>
      <c r="G143" s="106"/>
      <c r="H143" s="106"/>
      <c r="I143" s="106"/>
      <c r="J143" s="106"/>
      <c r="K143" s="106"/>
    </row>
    <row r="144" spans="1:19">
      <c r="B144" s="145"/>
      <c r="C144" s="106"/>
      <c r="D144" s="106"/>
      <c r="E144" s="106"/>
      <c r="F144" s="106"/>
      <c r="G144" s="106"/>
      <c r="H144" s="106"/>
      <c r="I144" s="106"/>
      <c r="J144" s="106"/>
      <c r="K144" s="106"/>
    </row>
    <row r="145" spans="1:2" s="347" customFormat="1" ht="19.149999999999999" customHeight="1">
      <c r="A145" s="346" t="s">
        <v>84</v>
      </c>
    </row>
    <row r="148" spans="1:2">
      <c r="B148" s="98"/>
    </row>
    <row r="149" spans="1:2">
      <c r="B149" s="98"/>
    </row>
    <row r="150" spans="1:2">
      <c r="B150" s="98"/>
    </row>
    <row r="151" spans="1:2">
      <c r="B151" s="98"/>
    </row>
    <row r="152" spans="1:2">
      <c r="B152" s="98"/>
    </row>
    <row r="153" spans="1:2">
      <c r="B153" s="98"/>
    </row>
    <row r="154" spans="1:2">
      <c r="B154" s="98"/>
    </row>
  </sheetData>
  <mergeCells count="13">
    <mergeCell ref="C1:N1"/>
    <mergeCell ref="A3:A4"/>
    <mergeCell ref="O3:S3"/>
    <mergeCell ref="F3:H3"/>
    <mergeCell ref="L3:N3"/>
    <mergeCell ref="I3:K3"/>
    <mergeCell ref="B3:B4"/>
    <mergeCell ref="C3:E3"/>
    <mergeCell ref="A145:XFD145"/>
    <mergeCell ref="L141:N141"/>
    <mergeCell ref="L140:N140"/>
    <mergeCell ref="A135:B135"/>
    <mergeCell ref="G140:I140"/>
  </mergeCells>
  <phoneticPr fontId="3" type="noConversion"/>
  <pageMargins left="0.59055118110236227" right="0.59055118110236227" top="0.78740157480314965" bottom="0.39370078740157483" header="0.19685039370078741" footer="0.31496062992125984"/>
  <pageSetup paperSize="9" scale="37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12</vt:i4>
      </vt:variant>
    </vt:vector>
  </HeadingPairs>
  <TitlesOfParts>
    <vt:vector size="18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до Руху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до Руху'!Заголовки_для_печати</vt:lpstr>
      <vt:lpstr>'Розшифровка за джерелами'!Заголовки_для_печати</vt:lpstr>
      <vt:lpstr>'Розшифровка кап'!Заголовки_для_печати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до Руху'!Область_печати</vt:lpstr>
      <vt:lpstr>'Розшифровка за джерелами'!Область_печати</vt:lpstr>
      <vt:lpstr>'Розшифровка кап'!Область_печати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User</cp:lastModifiedBy>
  <cp:lastPrinted>2022-07-11T13:02:31Z</cp:lastPrinted>
  <dcterms:created xsi:type="dcterms:W3CDTF">2003-03-13T16:00:22Z</dcterms:created>
  <dcterms:modified xsi:type="dcterms:W3CDTF">2022-07-11T13:24:27Z</dcterms:modified>
</cp:coreProperties>
</file>